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alegislature-my.sharepoint.com/personal/alicia_brisson_masenate_gov/Documents/Sheriffs Commission/Special Commission/"/>
    </mc:Choice>
  </mc:AlternateContent>
  <xr:revisionPtr revIDLastSave="0" documentId="8_{8EAFF80F-2286-4D1F-A2C3-119E09A730E9}" xr6:coauthVersionLast="47" xr6:coauthVersionMax="47" xr10:uidLastSave="{00000000-0000-0000-0000-000000000000}"/>
  <bookViews>
    <workbookView xWindow="-1310" yWindow="870" windowWidth="22560" windowHeight="12960" xr2:uid="{D71B0B9A-C09F-4A80-B05D-0F0CC9FE3B01}"/>
  </bookViews>
  <sheets>
    <sheet name="Read me" sheetId="21" r:id="rId1"/>
    <sheet name="Comptroller HeadCount" sheetId="20" r:id="rId2"/>
    <sheet name="HOC 2019 COMPUTATIONS" sheetId="4" r:id="rId3"/>
    <sheet name="Regression on Salary and Size" sheetId="19" r:id="rId4"/>
    <sheet name="Regression (only used in note)" sheetId="15" r:id="rId5"/>
    <sheet name="Wage Levels" sheetId="8" r:id="rId6"/>
    <sheet name="DOC Table" sheetId="3" r:id="rId7"/>
    <sheet name="National Jail Staffing" sheetId="22" r:id="rId8"/>
    <sheet name="National Incarceration Rates" sheetId="24" r:id="rId9"/>
    <sheet name="National Data for scatter" sheetId="25" r:id="rId10"/>
  </sheets>
  <definedNames>
    <definedName name="_xlnm.Print_Area" localSheetId="6">'DOC Table'!$A$1:$S$15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5" i="4" l="1"/>
  <c r="BB14" i="4"/>
  <c r="BB13" i="4"/>
  <c r="BB12" i="4"/>
  <c r="BB11" i="4"/>
  <c r="BB10" i="4"/>
  <c r="BB9" i="4"/>
  <c r="BB8" i="4"/>
  <c r="BB7" i="4"/>
  <c r="BB6" i="4"/>
  <c r="BB5" i="4"/>
  <c r="BB4" i="4"/>
  <c r="R7" i="3"/>
  <c r="R6" i="3"/>
  <c r="R5" i="3"/>
  <c r="R4" i="3"/>
  <c r="R3" i="3"/>
  <c r="BA15" i="4"/>
  <c r="BA14" i="4"/>
  <c r="BA13" i="4"/>
  <c r="BA12" i="4"/>
  <c r="BA11" i="4"/>
  <c r="BA10" i="4"/>
  <c r="BA9" i="4"/>
  <c r="BA8" i="4"/>
  <c r="BA7" i="4"/>
  <c r="BA6" i="4"/>
  <c r="BA5" i="4"/>
  <c r="BA4" i="4"/>
  <c r="AC4" i="4" l="1"/>
  <c r="AB4" i="4"/>
  <c r="J4" i="4"/>
  <c r="N19" i="20" l="1"/>
  <c r="M19" i="20"/>
  <c r="L19" i="20"/>
  <c r="K19" i="20"/>
  <c r="J19" i="20"/>
  <c r="I19" i="20"/>
  <c r="H19" i="20"/>
  <c r="G19" i="20"/>
  <c r="F19" i="20"/>
  <c r="E19" i="20"/>
  <c r="D19" i="20"/>
  <c r="C19" i="20"/>
  <c r="T18" i="20"/>
  <c r="S18" i="20"/>
  <c r="R18" i="20"/>
  <c r="Q18" i="20"/>
  <c r="P18" i="20"/>
  <c r="N18" i="20"/>
  <c r="M18" i="20"/>
  <c r="L18" i="20"/>
  <c r="K18" i="20"/>
  <c r="J18" i="20"/>
  <c r="I18" i="20"/>
  <c r="H18" i="20"/>
  <c r="G18" i="20"/>
  <c r="F18" i="20"/>
  <c r="E18" i="20"/>
  <c r="D18" i="20"/>
  <c r="C18" i="20"/>
  <c r="Y17" i="20"/>
  <c r="X17" i="20"/>
  <c r="W17" i="20"/>
  <c r="V17" i="20"/>
  <c r="U17" i="20"/>
  <c r="Y16" i="20"/>
  <c r="X16" i="20"/>
  <c r="W16" i="20"/>
  <c r="V16" i="20"/>
  <c r="U16" i="20"/>
  <c r="Y15" i="20"/>
  <c r="X15" i="20"/>
  <c r="W15" i="20"/>
  <c r="V15" i="20"/>
  <c r="U15" i="20"/>
  <c r="Y14" i="20"/>
  <c r="X14" i="20"/>
  <c r="W14" i="20"/>
  <c r="V14" i="20"/>
  <c r="U14" i="20"/>
  <c r="Y13" i="20"/>
  <c r="X13" i="20"/>
  <c r="W13" i="20"/>
  <c r="V13" i="20"/>
  <c r="U13" i="20"/>
  <c r="Y12" i="20"/>
  <c r="X12" i="20"/>
  <c r="W12" i="20"/>
  <c r="V12" i="20"/>
  <c r="U12" i="20"/>
  <c r="Y11" i="20"/>
  <c r="X11" i="20"/>
  <c r="W11" i="20"/>
  <c r="V11" i="20"/>
  <c r="U11" i="20"/>
  <c r="Y10" i="20"/>
  <c r="X10" i="20"/>
  <c r="W10" i="20"/>
  <c r="V10" i="20"/>
  <c r="U10" i="20"/>
  <c r="Y9" i="20"/>
  <c r="X9" i="20"/>
  <c r="W9" i="20"/>
  <c r="V9" i="20"/>
  <c r="U9" i="20"/>
  <c r="Y8" i="20"/>
  <c r="X8" i="20"/>
  <c r="W8" i="20"/>
  <c r="V8" i="20"/>
  <c r="U8" i="20"/>
  <c r="Y7" i="20"/>
  <c r="X7" i="20"/>
  <c r="W7" i="20"/>
  <c r="V7" i="20"/>
  <c r="U7" i="20"/>
  <c r="Y6" i="20"/>
  <c r="X6" i="20"/>
  <c r="W6" i="20"/>
  <c r="V6" i="20"/>
  <c r="U6" i="20"/>
  <c r="Y5" i="20"/>
  <c r="X5" i="20"/>
  <c r="W5" i="20"/>
  <c r="V5" i="20"/>
  <c r="U5" i="20"/>
  <c r="Y4" i="20"/>
  <c r="X4" i="20"/>
  <c r="W4" i="20"/>
  <c r="V4" i="20"/>
  <c r="U4" i="20"/>
  <c r="Y3" i="20"/>
  <c r="X3" i="20"/>
  <c r="W3" i="20"/>
  <c r="V3" i="20"/>
  <c r="U3" i="20"/>
  <c r="V18" i="20" l="1"/>
  <c r="U18" i="20"/>
  <c r="Y18" i="20"/>
  <c r="W18" i="20"/>
  <c r="X18" i="20"/>
  <c r="F15" i="3" l="1"/>
  <c r="F8" i="3"/>
  <c r="B8" i="3"/>
  <c r="D37" i="19"/>
  <c r="D36" i="19"/>
  <c r="D35" i="19"/>
  <c r="D34" i="19"/>
  <c r="D33" i="19"/>
  <c r="D32" i="19"/>
  <c r="D31" i="19"/>
  <c r="D30" i="19"/>
  <c r="D29" i="19"/>
  <c r="D28" i="19"/>
  <c r="D27" i="19"/>
  <c r="D26" i="19"/>
  <c r="AS15" i="4" l="1"/>
  <c r="AS14" i="4"/>
  <c r="AS13" i="4"/>
  <c r="AS12" i="4"/>
  <c r="AS11" i="4"/>
  <c r="AS10" i="4"/>
  <c r="AS9" i="4"/>
  <c r="AS8" i="4"/>
  <c r="AS7" i="4"/>
  <c r="AS6" i="4"/>
  <c r="AS5" i="4"/>
  <c r="AS4" i="4"/>
  <c r="V6" i="3"/>
  <c r="J15" i="4"/>
  <c r="J14" i="4"/>
  <c r="J13" i="4"/>
  <c r="J12" i="4"/>
  <c r="J11" i="4"/>
  <c r="J10" i="4"/>
  <c r="J9" i="4"/>
  <c r="J8" i="4"/>
  <c r="J7" i="4"/>
  <c r="J6" i="4"/>
  <c r="J5" i="4"/>
  <c r="I5" i="4"/>
  <c r="I6" i="4"/>
  <c r="I7" i="4"/>
  <c r="I8" i="4"/>
  <c r="I9" i="4"/>
  <c r="I10" i="4"/>
  <c r="I11" i="4"/>
  <c r="I12" i="4"/>
  <c r="I13" i="4"/>
  <c r="I14" i="4"/>
  <c r="I15" i="4"/>
  <c r="I4" i="4"/>
  <c r="H15" i="4"/>
  <c r="H14" i="4"/>
  <c r="H13" i="4"/>
  <c r="H12" i="4"/>
  <c r="H11" i="4"/>
  <c r="H10" i="4"/>
  <c r="H9" i="4"/>
  <c r="H8" i="4"/>
  <c r="H7" i="4"/>
  <c r="H6" i="4"/>
  <c r="H5" i="4"/>
  <c r="H4" i="4"/>
  <c r="G15" i="4"/>
  <c r="G14" i="4"/>
  <c r="G13" i="4"/>
  <c r="G12" i="4"/>
  <c r="G11" i="4"/>
  <c r="G10" i="4"/>
  <c r="G9" i="4"/>
  <c r="G8" i="4"/>
  <c r="G7" i="4"/>
  <c r="G6" i="4"/>
  <c r="G5" i="4"/>
  <c r="G4" i="4"/>
  <c r="U6" i="3"/>
  <c r="T6" i="3"/>
  <c r="S3" i="3"/>
  <c r="S4" i="3"/>
  <c r="S5" i="3"/>
  <c r="S7" i="3"/>
  <c r="S6" i="3"/>
  <c r="G31" i="15" l="1"/>
  <c r="AY15" i="4"/>
  <c r="AY14" i="4"/>
  <c r="AY13" i="4"/>
  <c r="AY12" i="4"/>
  <c r="AY11" i="4"/>
  <c r="AY10" i="4"/>
  <c r="AY8" i="4"/>
  <c r="AY7" i="4"/>
  <c r="AY6" i="4"/>
  <c r="AY5" i="4"/>
  <c r="AY4" i="4"/>
  <c r="AW15" i="4"/>
  <c r="AW14" i="4"/>
  <c r="AW13" i="4"/>
  <c r="AW12" i="4"/>
  <c r="AW11" i="4"/>
  <c r="AW10" i="4"/>
  <c r="AW9" i="4"/>
  <c r="AW8" i="4"/>
  <c r="AW7" i="4"/>
  <c r="AW6" i="4"/>
  <c r="AW5" i="4"/>
  <c r="AW4" i="4"/>
  <c r="AU15" i="4" l="1"/>
  <c r="AU14" i="4"/>
  <c r="AU13" i="4"/>
  <c r="AU12" i="4"/>
  <c r="AU11" i="4"/>
  <c r="AU10" i="4"/>
  <c r="AU9" i="4"/>
  <c r="AU8" i="4"/>
  <c r="AU7" i="4"/>
  <c r="AU6" i="4"/>
  <c r="AU5" i="4"/>
  <c r="AU4" i="4"/>
  <c r="J17" i="8"/>
  <c r="J16" i="8"/>
  <c r="X13" i="4" s="1"/>
  <c r="J15" i="8"/>
  <c r="J14" i="8"/>
  <c r="X12" i="4" s="1"/>
  <c r="J13" i="8"/>
  <c r="X8" i="4" s="1"/>
  <c r="J12" i="8"/>
  <c r="X6" i="4" s="1"/>
  <c r="J11" i="8"/>
  <c r="X10" i="4" s="1"/>
  <c r="J10" i="8"/>
  <c r="X11" i="4" s="1"/>
  <c r="J9" i="8"/>
  <c r="X7" i="4" s="1"/>
  <c r="J8" i="8"/>
  <c r="X14" i="4" s="1"/>
  <c r="J7" i="8"/>
  <c r="X15" i="4" s="1"/>
  <c r="J6" i="8"/>
  <c r="X5" i="4" s="1"/>
  <c r="J5" i="8"/>
  <c r="X4" i="4" s="1"/>
  <c r="I17" i="8"/>
  <c r="H17" i="8"/>
  <c r="I16" i="8"/>
  <c r="H16" i="8"/>
  <c r="I15" i="8"/>
  <c r="H15" i="8"/>
  <c r="I14" i="8"/>
  <c r="H14" i="8"/>
  <c r="I13" i="8"/>
  <c r="H13" i="8"/>
  <c r="I12" i="8"/>
  <c r="H12" i="8"/>
  <c r="I11" i="8"/>
  <c r="H11" i="8"/>
  <c r="I10" i="8"/>
  <c r="H10" i="8"/>
  <c r="I8" i="8"/>
  <c r="H8" i="8"/>
  <c r="I5" i="8"/>
  <c r="H5" i="8"/>
  <c r="D18" i="4"/>
  <c r="Q5" i="4"/>
  <c r="Q15" i="4"/>
  <c r="Q14" i="4"/>
  <c r="Q7" i="4"/>
  <c r="Q11" i="4"/>
  <c r="Q10" i="4"/>
  <c r="Q6" i="4"/>
  <c r="Q8" i="4"/>
  <c r="Q12" i="4"/>
  <c r="Q9" i="4"/>
  <c r="Q13" i="4"/>
  <c r="Q4" i="4"/>
  <c r="AE13" i="4"/>
  <c r="AC13" i="4"/>
  <c r="AB13" i="4"/>
  <c r="R13" i="4"/>
  <c r="L13" i="4"/>
  <c r="C13" i="4"/>
  <c r="F13" i="4" s="1"/>
  <c r="AE9" i="4"/>
  <c r="AC9" i="4"/>
  <c r="AB9" i="4"/>
  <c r="V9" i="4"/>
  <c r="AY9" i="4" s="1"/>
  <c r="R9" i="4"/>
  <c r="L9" i="4"/>
  <c r="C9" i="4"/>
  <c r="F9" i="4" s="1"/>
  <c r="AE12" i="4"/>
  <c r="AC12" i="4"/>
  <c r="AB12" i="4"/>
  <c r="R12" i="4"/>
  <c r="L12" i="4"/>
  <c r="C12" i="4"/>
  <c r="F12" i="4" s="1"/>
  <c r="AE8" i="4"/>
  <c r="AC8" i="4"/>
  <c r="AB8" i="4"/>
  <c r="R8" i="4"/>
  <c r="L8" i="4"/>
  <c r="C8" i="4"/>
  <c r="F8" i="4" s="1"/>
  <c r="AE6" i="4"/>
  <c r="AC6" i="4"/>
  <c r="AB6" i="4"/>
  <c r="R6" i="4"/>
  <c r="L6" i="4"/>
  <c r="C6" i="4"/>
  <c r="F6" i="4" s="1"/>
  <c r="AE10" i="4"/>
  <c r="AC10" i="4"/>
  <c r="AB10" i="4"/>
  <c r="R10" i="4"/>
  <c r="L10" i="4"/>
  <c r="C10" i="4"/>
  <c r="F10" i="4" s="1"/>
  <c r="AE11" i="4"/>
  <c r="AC11" i="4"/>
  <c r="AB11" i="4"/>
  <c r="R11" i="4"/>
  <c r="L11" i="4"/>
  <c r="C11" i="4"/>
  <c r="F11" i="4" s="1"/>
  <c r="AE7" i="4"/>
  <c r="AC7" i="4"/>
  <c r="AB7" i="4"/>
  <c r="R7" i="4"/>
  <c r="L7" i="4"/>
  <c r="C7" i="4"/>
  <c r="F7" i="4" s="1"/>
  <c r="AE14" i="4"/>
  <c r="AC14" i="4"/>
  <c r="AB14" i="4"/>
  <c r="R14" i="4"/>
  <c r="L14" i="4"/>
  <c r="C14" i="4"/>
  <c r="F14" i="4" s="1"/>
  <c r="AE15" i="4"/>
  <c r="AC15" i="4"/>
  <c r="AB15" i="4"/>
  <c r="R15" i="4"/>
  <c r="L15" i="4"/>
  <c r="C15" i="4"/>
  <c r="F15" i="4" s="1"/>
  <c r="AE5" i="4"/>
  <c r="AC5" i="4"/>
  <c r="AB5" i="4"/>
  <c r="R5" i="4"/>
  <c r="L5" i="4"/>
  <c r="C5" i="4"/>
  <c r="F5" i="4" s="1"/>
  <c r="AE4" i="4"/>
  <c r="AA4" i="4"/>
  <c r="R4" i="4"/>
  <c r="L4" i="4"/>
  <c r="C4" i="4"/>
  <c r="F4" i="4" s="1"/>
  <c r="B3" i="3"/>
  <c r="E3" i="3" s="1"/>
  <c r="B4" i="3"/>
  <c r="E4" i="3" s="1"/>
  <c r="B5" i="3"/>
  <c r="E5" i="3" s="1"/>
  <c r="B6" i="3"/>
  <c r="E6" i="3" s="1"/>
  <c r="B7" i="3"/>
  <c r="E7" i="3" s="1"/>
  <c r="AV12" i="4" l="1"/>
  <c r="M12" i="4"/>
  <c r="AV15" i="4"/>
  <c r="M15" i="4"/>
  <c r="AV10" i="4"/>
  <c r="M10" i="4"/>
  <c r="AV5" i="4"/>
  <c r="M5" i="4"/>
  <c r="AV14" i="4"/>
  <c r="M14" i="4"/>
  <c r="AV6" i="4"/>
  <c r="M6" i="4"/>
  <c r="AV11" i="4"/>
  <c r="M11" i="4"/>
  <c r="AV13" i="4"/>
  <c r="M13" i="4"/>
  <c r="AV4" i="4"/>
  <c r="M4" i="4"/>
  <c r="AV7" i="4"/>
  <c r="M7" i="4"/>
  <c r="AV8" i="4"/>
  <c r="M8" i="4"/>
  <c r="AV9" i="4"/>
  <c r="M9" i="4"/>
  <c r="AD12" i="4"/>
  <c r="T12" i="4"/>
  <c r="AZ12" i="4"/>
  <c r="T5" i="4"/>
  <c r="AZ5" i="4"/>
  <c r="T14" i="4"/>
  <c r="AZ14" i="4"/>
  <c r="T6" i="4"/>
  <c r="AZ6" i="4"/>
  <c r="Z9" i="4"/>
  <c r="AZ9" i="4"/>
  <c r="T13" i="4"/>
  <c r="AZ13" i="4"/>
  <c r="T11" i="4"/>
  <c r="AZ11" i="4"/>
  <c r="T15" i="4"/>
  <c r="AZ15" i="4"/>
  <c r="Z4" i="4"/>
  <c r="AZ4" i="4"/>
  <c r="T8" i="4"/>
  <c r="AZ8" i="4"/>
  <c r="AD6" i="4"/>
  <c r="T10" i="4"/>
  <c r="AZ10" i="4"/>
  <c r="T7" i="4"/>
  <c r="AZ7" i="4"/>
  <c r="AD13" i="4"/>
  <c r="AD7" i="4"/>
  <c r="AD8" i="4"/>
  <c r="AG8" i="4" s="1"/>
  <c r="AD11" i="4"/>
  <c r="AD14" i="4"/>
  <c r="AD9" i="4"/>
  <c r="AD10" i="4"/>
  <c r="AD15" i="4"/>
  <c r="AD4" i="4"/>
  <c r="AD5" i="4"/>
  <c r="T4" i="4"/>
  <c r="T9" i="4"/>
  <c r="X9" i="4"/>
  <c r="O13" i="4"/>
  <c r="Y13" i="4" s="1"/>
  <c r="O7" i="4"/>
  <c r="O11" i="4"/>
  <c r="O15" i="4"/>
  <c r="O10" i="4"/>
  <c r="O12" i="4"/>
  <c r="O9" i="4"/>
  <c r="Y9" i="4" s="1"/>
  <c r="O14" i="4"/>
  <c r="O6" i="4"/>
  <c r="O4" i="4"/>
  <c r="Y4" i="4" s="1"/>
  <c r="O5" i="4"/>
  <c r="O8" i="4"/>
  <c r="AA5" i="4"/>
  <c r="Z5" i="4"/>
  <c r="AA15" i="4"/>
  <c r="Z15" i="4"/>
  <c r="AA14" i="4"/>
  <c r="Z14" i="4"/>
  <c r="AA11" i="4"/>
  <c r="Z11" i="4"/>
  <c r="AA10" i="4"/>
  <c r="Z10" i="4"/>
  <c r="AA6" i="4"/>
  <c r="Z6" i="4"/>
  <c r="AA8" i="4"/>
  <c r="Z8" i="4"/>
  <c r="AA12" i="4"/>
  <c r="Z12" i="4"/>
  <c r="AA9" i="4"/>
  <c r="AA13" i="4"/>
  <c r="Z13" i="4"/>
  <c r="AF4" i="4" l="1"/>
  <c r="AG5" i="4"/>
  <c r="AG4" i="4"/>
  <c r="AG6" i="4"/>
  <c r="AG9" i="4"/>
  <c r="AG15" i="4"/>
  <c r="AG10" i="4"/>
  <c r="AG11" i="4"/>
  <c r="AG7" i="4"/>
  <c r="AG13" i="4"/>
  <c r="AG14" i="4"/>
  <c r="AG12" i="4"/>
  <c r="S14" i="4"/>
  <c r="Y14" i="4"/>
  <c r="S5" i="4"/>
  <c r="Y5" i="4"/>
  <c r="W6" i="4"/>
  <c r="Y6" i="4"/>
  <c r="S12" i="4"/>
  <c r="Y12" i="4"/>
  <c r="S8" i="4"/>
  <c r="Y8" i="4"/>
  <c r="S11" i="4"/>
  <c r="Y11" i="4"/>
  <c r="W10" i="4"/>
  <c r="Y10" i="4"/>
  <c r="S15" i="4"/>
  <c r="Y15" i="4"/>
  <c r="S7" i="4"/>
  <c r="Y7" i="4"/>
  <c r="AF9" i="4"/>
  <c r="AX9" i="4" s="1"/>
  <c r="S9" i="4"/>
  <c r="W4" i="4"/>
  <c r="S4" i="4"/>
  <c r="W13" i="4"/>
  <c r="S13" i="4"/>
  <c r="S10" i="4"/>
  <c r="S6" i="4"/>
  <c r="AF10" i="4"/>
  <c r="AX10" i="4" s="1"/>
  <c r="W9" i="4"/>
  <c r="AF13" i="4"/>
  <c r="AX13" i="4" s="1"/>
  <c r="W7" i="4"/>
  <c r="AF7" i="4"/>
  <c r="AX7" i="4" s="1"/>
  <c r="W14" i="4"/>
  <c r="AF14" i="4"/>
  <c r="AX14" i="4" s="1"/>
  <c r="W11" i="4"/>
  <c r="AF11" i="4"/>
  <c r="AX11" i="4" s="1"/>
  <c r="W8" i="4"/>
  <c r="AF8" i="4"/>
  <c r="AX8" i="4" s="1"/>
  <c r="AX4" i="4"/>
  <c r="W5" i="4"/>
  <c r="AF5" i="4"/>
  <c r="AX5" i="4" s="1"/>
  <c r="W15" i="4"/>
  <c r="AF15" i="4"/>
  <c r="AX15" i="4" s="1"/>
  <c r="W12" i="4"/>
  <c r="AF12" i="4"/>
  <c r="AX12" i="4" s="1"/>
  <c r="AF6" i="4"/>
  <c r="AX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Brennan, Thomas</author>
  </authors>
  <commentList>
    <comment ref="C1" authorId="0" shapeId="0" xr:uid="{1FFAEB54-FA9B-409B-A5BA-3156C3412EAF}">
      <text>
        <r>
          <rPr>
            <b/>
            <sz val="9"/>
            <color indexed="81"/>
            <rFont val="Tahoma"/>
            <family val="2"/>
          </rPr>
          <t>Brennan, Thomas:</t>
        </r>
        <r>
          <rPr>
            <sz val="9"/>
            <color indexed="81"/>
            <rFont val="Tahoma"/>
            <family val="2"/>
          </rPr>
          <t xml:space="preserve">
Average weekly population</t>
        </r>
      </text>
    </comment>
  </commentList>
</comments>
</file>

<file path=xl/sharedStrings.xml><?xml version="1.0" encoding="utf-8"?>
<sst xmlns="http://schemas.openxmlformats.org/spreadsheetml/2006/main" count="559" uniqueCount="387">
  <si>
    <t>Agency</t>
  </si>
  <si>
    <t>FY</t>
  </si>
  <si>
    <r>
      <t>Total Spending</t>
    </r>
    <r>
      <rPr>
        <vertAlign val="superscript"/>
        <sz val="11"/>
        <color theme="1"/>
        <rFont val="Calibri"/>
        <family val="2"/>
        <scheme val="minor"/>
      </rPr>
      <t>1</t>
    </r>
  </si>
  <si>
    <t>Total Spending (from Comptroller)</t>
  </si>
  <si>
    <t>Total Salaries</t>
  </si>
  <si>
    <t>FTEs  (first January pay period)</t>
  </si>
  <si>
    <t>Salaries/FTE</t>
  </si>
  <si>
    <t>ADSP (fiscal year avg.)</t>
  </si>
  <si>
    <r>
      <t>Direct Appropriation/ADSP</t>
    </r>
    <r>
      <rPr>
        <vertAlign val="superscript"/>
        <sz val="11"/>
        <color theme="1"/>
        <rFont val="Calibri"/>
        <family val="2"/>
        <scheme val="minor"/>
      </rPr>
      <t>2</t>
    </r>
  </si>
  <si>
    <r>
      <t>Operational Spending/ADSP</t>
    </r>
    <r>
      <rPr>
        <vertAlign val="superscript"/>
        <sz val="11"/>
        <color theme="1"/>
        <rFont val="Calibri"/>
        <family val="2"/>
        <scheme val="minor"/>
      </rPr>
      <t>3</t>
    </r>
  </si>
  <si>
    <r>
      <t>Care &amp; Custody Operational Spending/ADSP</t>
    </r>
    <r>
      <rPr>
        <vertAlign val="superscript"/>
        <sz val="11"/>
        <color theme="1"/>
        <rFont val="Calibri"/>
        <family val="2"/>
        <scheme val="minor"/>
      </rPr>
      <t>4</t>
    </r>
  </si>
  <si>
    <t>Operational Spending/Direct Appropriation</t>
  </si>
  <si>
    <t>C&amp;C Op Spending/Direct Appropriation</t>
  </si>
  <si>
    <t>Health Services/ADSP</t>
  </si>
  <si>
    <t>Program Services without non-MMARS/ADSP</t>
  </si>
  <si>
    <t>Program Services with non-MMARS/ADSP</t>
  </si>
  <si>
    <t>Health Services Expenditure</t>
  </si>
  <si>
    <r>
      <t>Program Services Expenditure      (excluding non-MMARS spending)</t>
    </r>
    <r>
      <rPr>
        <vertAlign val="superscript"/>
        <sz val="11"/>
        <color theme="1"/>
        <rFont val="Calibri"/>
        <family val="2"/>
        <scheme val="minor"/>
      </rPr>
      <t>5</t>
    </r>
  </si>
  <si>
    <t>Expenditures from:</t>
  </si>
  <si>
    <t>Staff</t>
  </si>
  <si>
    <t>Contracts</t>
  </si>
  <si>
    <t>Capital</t>
  </si>
  <si>
    <t>Direct Appropriation</t>
  </si>
  <si>
    <t>Federal Grants</t>
  </si>
  <si>
    <t xml:space="preserve">Intragovernmental Services </t>
  </si>
  <si>
    <t>Retained Revenue</t>
  </si>
  <si>
    <t>Trusts/Other</t>
  </si>
  <si>
    <t>Other accounts not in MMARS</t>
  </si>
  <si>
    <t>BARNSTABLE</t>
  </si>
  <si>
    <t>BERKSHIRE</t>
  </si>
  <si>
    <t>BRISTOL</t>
  </si>
  <si>
    <t>DUKES</t>
  </si>
  <si>
    <t>ESSEX</t>
  </si>
  <si>
    <t>FRANKLIN</t>
  </si>
  <si>
    <t>HAMPDEN</t>
  </si>
  <si>
    <t>HAMPSHIRE</t>
  </si>
  <si>
    <t>MIDDLESEX</t>
  </si>
  <si>
    <t>NANTUCKET</t>
  </si>
  <si>
    <t>NORFOLK</t>
  </si>
  <si>
    <t>PLYMOUTH</t>
  </si>
  <si>
    <t>SUFFOLK</t>
  </si>
  <si>
    <t>WORCESTER</t>
  </si>
  <si>
    <t>FTE/ADSP</t>
  </si>
  <si>
    <t>Total Spending</t>
  </si>
  <si>
    <t>ADP (avg. custody population for fiscal year)</t>
  </si>
  <si>
    <t>FTEs  (avg. for fiscal year)</t>
  </si>
  <si>
    <t>Cost per Inmate*</t>
  </si>
  <si>
    <t>Program Services Expenditure</t>
  </si>
  <si>
    <r>
      <t>Expenditures from</t>
    </r>
    <r>
      <rPr>
        <b/>
        <vertAlign val="superscript"/>
        <sz val="11"/>
        <color theme="1"/>
        <rFont val="Calibri"/>
        <family val="2"/>
        <scheme val="minor"/>
      </rPr>
      <t>1</t>
    </r>
    <r>
      <rPr>
        <b/>
        <sz val="11"/>
        <color theme="1"/>
        <rFont val="Calibri"/>
        <family val="2"/>
        <scheme val="minor"/>
      </rPr>
      <t>:</t>
    </r>
  </si>
  <si>
    <r>
      <t>DOC Staff</t>
    </r>
    <r>
      <rPr>
        <b/>
        <vertAlign val="superscript"/>
        <sz val="11"/>
        <color theme="1"/>
        <rFont val="Calibri"/>
        <family val="2"/>
        <scheme val="minor"/>
      </rPr>
      <t>3</t>
    </r>
  </si>
  <si>
    <r>
      <t>DOC Staff</t>
    </r>
    <r>
      <rPr>
        <b/>
        <vertAlign val="superscript"/>
        <sz val="11"/>
        <color theme="1"/>
        <rFont val="Calibri"/>
        <family val="2"/>
        <scheme val="minor"/>
      </rPr>
      <t>4</t>
    </r>
  </si>
  <si>
    <t>8900-0001 Consolidated Facilities</t>
  </si>
  <si>
    <t xml:space="preserve">8900-0002 MASAC </t>
  </si>
  <si>
    <r>
      <t>8900-0003 Criminal Justice Reform</t>
    </r>
    <r>
      <rPr>
        <b/>
        <vertAlign val="superscript"/>
        <sz val="11"/>
        <color theme="1"/>
        <rFont val="Calibri"/>
        <family val="2"/>
        <scheme val="minor"/>
      </rPr>
      <t>5</t>
    </r>
  </si>
  <si>
    <t>8900-0050 Retained Revenue Account</t>
  </si>
  <si>
    <r>
      <t>8900-0976 Recruit Class (FY19 Only)</t>
    </r>
    <r>
      <rPr>
        <b/>
        <vertAlign val="superscript"/>
        <sz val="11"/>
        <color theme="1"/>
        <rFont val="Calibri"/>
        <family val="2"/>
        <scheme val="minor"/>
      </rPr>
      <t>6</t>
    </r>
  </si>
  <si>
    <t>8900-1100 Re-Entry Programs</t>
  </si>
  <si>
    <r>
      <t>1100-2020 COVID Relief Fund (FY20 Only)</t>
    </r>
    <r>
      <rPr>
        <b/>
        <vertAlign val="superscript"/>
        <sz val="11"/>
        <color theme="1"/>
        <rFont val="Calibri"/>
        <family val="2"/>
        <scheme val="minor"/>
      </rPr>
      <t>2</t>
    </r>
  </si>
  <si>
    <r>
      <rPr>
        <b/>
        <vertAlign val="superscript"/>
        <sz val="10"/>
        <color theme="1"/>
        <rFont val="Calibri"/>
        <family val="2"/>
        <scheme val="minor"/>
      </rPr>
      <t xml:space="preserve">1 </t>
    </r>
    <r>
      <rPr>
        <b/>
        <sz val="10"/>
        <color theme="1"/>
        <rFont val="Calibri"/>
        <family val="2"/>
        <scheme val="minor"/>
      </rPr>
      <t xml:space="preserve">The expenditures included here capture all DOC operating expenditures.  Excluded from the original table are all Capital, Federal Grant, MassCor (portions of Intragovernmental Services and Retained Revenue), and Trust expenditures.  </t>
    </r>
  </si>
  <si>
    <r>
      <rPr>
        <b/>
        <vertAlign val="superscript"/>
        <sz val="10"/>
        <color theme="1"/>
        <rFont val="Calibri"/>
        <family val="2"/>
        <scheme val="minor"/>
      </rPr>
      <t>2</t>
    </r>
    <r>
      <rPr>
        <b/>
        <sz val="10"/>
        <color theme="1"/>
        <rFont val="Calibri"/>
        <family val="2"/>
        <scheme val="minor"/>
      </rPr>
      <t xml:space="preserve"> In FY2020, the increase in Trust expenditures related to the COVID Relief Fund have been included in the above table. The related fringe costs have been excluded since they would not have been charged if expenditures remained in DOC operating accounts. </t>
    </r>
  </si>
  <si>
    <r>
      <rPr>
        <b/>
        <vertAlign val="superscript"/>
        <sz val="10"/>
        <color theme="1"/>
        <rFont val="Calibri"/>
        <family val="2"/>
        <scheme val="minor"/>
      </rPr>
      <t>3</t>
    </r>
    <r>
      <rPr>
        <b/>
        <sz val="10"/>
        <color theme="1"/>
        <rFont val="Calibri"/>
        <family val="2"/>
        <scheme val="minor"/>
      </rPr>
      <t xml:space="preserve"> The DOC staff reported here is comprised of the FTE assigned to the Health Services Unit</t>
    </r>
  </si>
  <si>
    <r>
      <rPr>
        <b/>
        <vertAlign val="superscript"/>
        <sz val="10"/>
        <color theme="1"/>
        <rFont val="Calibri"/>
        <family val="2"/>
        <scheme val="minor"/>
      </rPr>
      <t>4</t>
    </r>
    <r>
      <rPr>
        <b/>
        <sz val="10"/>
        <color theme="1"/>
        <rFont val="Calibri"/>
        <family val="2"/>
        <scheme val="minor"/>
      </rPr>
      <t xml:space="preserve"> The DOC staff reported here is comprised of the FTE assigned to the Program Services Division and also the Education Division</t>
    </r>
  </si>
  <si>
    <r>
      <rPr>
        <b/>
        <vertAlign val="superscript"/>
        <sz val="10"/>
        <color theme="1"/>
        <rFont val="Calibri"/>
        <family val="2"/>
        <scheme val="minor"/>
      </rPr>
      <t>5</t>
    </r>
    <r>
      <rPr>
        <b/>
        <sz val="10"/>
        <color theme="1"/>
        <rFont val="Calibri"/>
        <family val="2"/>
        <scheme val="minor"/>
      </rPr>
      <t xml:space="preserve"> Criminal Justice Reform appropriation began in FY19</t>
    </r>
  </si>
  <si>
    <r>
      <rPr>
        <b/>
        <vertAlign val="superscript"/>
        <sz val="10"/>
        <color theme="1"/>
        <rFont val="Calibri"/>
        <family val="2"/>
        <scheme val="minor"/>
      </rPr>
      <t>6</t>
    </r>
    <r>
      <rPr>
        <b/>
        <sz val="10"/>
        <color theme="1"/>
        <rFont val="Calibri"/>
        <family val="2"/>
        <scheme val="minor"/>
      </rPr>
      <t xml:space="preserve"> Recruit class appropriation was specifically for class in FY19 only</t>
    </r>
  </si>
  <si>
    <t>Salaries/FTE/ Statewide Salaries/FTE</t>
  </si>
  <si>
    <r>
      <t>Care &amp; Custody Operational Spending/ADSP</t>
    </r>
    <r>
      <rPr>
        <vertAlign val="superscript"/>
        <sz val="11"/>
        <color theme="1"/>
        <rFont val="Calibri"/>
        <family val="2"/>
        <scheme val="minor"/>
      </rPr>
      <t>4</t>
    </r>
    <r>
      <rPr>
        <sz val="11"/>
        <color theme="1"/>
        <rFont val="Calibri"/>
        <family val="2"/>
        <scheme val="minor"/>
      </rPr>
      <t xml:space="preserve"> Normalized by Sal Factor</t>
    </r>
  </si>
  <si>
    <t>Program Services with non-MMARS/ADSP Normalized by Sal Factor</t>
  </si>
  <si>
    <t>&lt;A&gt; https://www.bea.gov/data/income-saving/personal-income-county-metro-and-other-areas</t>
  </si>
  <si>
    <t>County PCI 2020&lt;a&gt;</t>
  </si>
  <si>
    <t>County Table of May 2019 Protective Services Wage Levels</t>
  </si>
  <si>
    <t>Reference Town</t>
  </si>
  <si>
    <t>Bourne</t>
  </si>
  <si>
    <t>North Dartmouth</t>
  </si>
  <si>
    <t>Pittsfield</t>
  </si>
  <si>
    <t>Middleton</t>
  </si>
  <si>
    <t>Greenfield</t>
  </si>
  <si>
    <t>Springfield</t>
  </si>
  <si>
    <t>Northampton</t>
  </si>
  <si>
    <t>Tewksbury</t>
  </si>
  <si>
    <t>Dedham</t>
  </si>
  <si>
    <t>Plymouth</t>
  </si>
  <si>
    <t>Boston</t>
  </si>
  <si>
    <t>West Boylston</t>
  </si>
  <si>
    <t>Link for mapping Reference Town to Reference Labor Market Area</t>
  </si>
  <si>
    <t>https://www.bls.gov/oes/2019/may/ma_counties.htm</t>
  </si>
  <si>
    <t>Reference LMA</t>
  </si>
  <si>
    <t>Barnstable</t>
  </si>
  <si>
    <t>Annual Mean Wage</t>
  </si>
  <si>
    <t>Protective Services (33-0000)</t>
  </si>
  <si>
    <t>Employment</t>
  </si>
  <si>
    <t>Correctional Officers and Jailers (33-3012)</t>
  </si>
  <si>
    <t>CO Employment as % of total</t>
  </si>
  <si>
    <t>CO Wage as % of total Wage</t>
  </si>
  <si>
    <t>n/a</t>
  </si>
  <si>
    <t>New Bedford</t>
  </si>
  <si>
    <t>Massachusetts nonmetropolitan area</t>
  </si>
  <si>
    <t>Boston-Cambridge-Nashua</t>
  </si>
  <si>
    <t>Worcester</t>
  </si>
  <si>
    <t>Note, Edgartown and Nantucket are mapped by BLS to Massachusetts Non-Metropolitan, but here using higher Barnstable</t>
  </si>
  <si>
    <r>
      <t>Care &amp; Custody Operational Spending/ADSP</t>
    </r>
    <r>
      <rPr>
        <vertAlign val="superscript"/>
        <sz val="11"/>
        <color theme="1"/>
        <rFont val="Calibri"/>
        <family val="2"/>
        <scheme val="minor"/>
      </rPr>
      <t>4</t>
    </r>
    <r>
      <rPr>
        <sz val="11"/>
        <color theme="1"/>
        <rFont val="Calibri"/>
        <family val="2"/>
        <scheme val="minor"/>
      </rPr>
      <t xml:space="preserve"> Normalized by Regional Protective Wage</t>
    </r>
  </si>
  <si>
    <t>Massachusetts</t>
  </si>
  <si>
    <t>Statewide</t>
  </si>
  <si>
    <t>Protective Services -- County as % of state</t>
  </si>
  <si>
    <t>Using Total operational spending for C&amp;C for Worcester</t>
  </si>
  <si>
    <t>Omit Nantucket</t>
  </si>
  <si>
    <r>
      <t>Salary Normalized Direct Appropriation/ADSP</t>
    </r>
    <r>
      <rPr>
        <vertAlign val="superscript"/>
        <sz val="11"/>
        <color theme="1"/>
        <rFont val="Calibri"/>
        <family val="2"/>
        <scheme val="minor"/>
      </rPr>
      <t>2</t>
    </r>
  </si>
  <si>
    <r>
      <t>Wage Normalized Direct Appropriation/ADSP</t>
    </r>
    <r>
      <rPr>
        <vertAlign val="superscript"/>
        <sz val="11"/>
        <color theme="1"/>
        <rFont val="Calibri"/>
        <family val="2"/>
        <scheme val="minor"/>
      </rPr>
      <t>2</t>
    </r>
  </si>
  <si>
    <t>Salary Normalized Care &amp; Custody Operational Spending/ADSP</t>
  </si>
  <si>
    <t>Direct appropriation as % of total including non MMARS</t>
  </si>
  <si>
    <t>Direct Appropriation less Program services without non-MMARS/ADSP</t>
  </si>
  <si>
    <t>Salary/FTE</t>
  </si>
  <si>
    <t>Multiple Regression Inputs (positioned)</t>
  </si>
  <si>
    <t>ADSP</t>
  </si>
  <si>
    <t>Multiple Regression Output</t>
  </si>
  <si>
    <t>Care and Custody/ADSP</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</si>
  <si>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</si>
  <si>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</si>
  <si>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</si>
  <si>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</si>
  <si>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</si>
  <si>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</si>
  <si>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</si>
  <si>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</si>
  <si>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</si>
  <si>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</si>
  <si>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</si>
  <si>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</si>
  <si>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</si>
  <si>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</si>
  <si>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</si>
  <si>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</si>
  <si>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</si>
  <si>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</si>
  <si>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</si>
  <si>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</si>
  <si>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</si>
  <si>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</si>
  <si>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</si>
  <si>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</si>
  <si>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</si>
  <si>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</si>
  <si>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X Variable 3</t>
  </si>
  <si>
    <t>RESIDUAL OUTPUT</t>
  </si>
  <si>
    <t>Observation</t>
  </si>
  <si>
    <t>Predicted Y</t>
  </si>
  <si>
    <t>Residuals</t>
  </si>
  <si>
    <t>Standard Residuals</t>
  </si>
  <si>
    <t>Direct App/ADSP</t>
  </si>
  <si>
    <t>X Variables in order</t>
  </si>
  <si>
    <t>Regional Wage Normalized Salary per FTE</t>
  </si>
  <si>
    <t>FTE/ADP</t>
  </si>
  <si>
    <t>Salaries/Total</t>
  </si>
  <si>
    <t>Health Salaries/Salaries</t>
  </si>
  <si>
    <t>Health/Direct Appropriation</t>
  </si>
  <si>
    <t>Direct Appropriation less Health and Mmars Programming/ADSP</t>
  </si>
  <si>
    <t>Direct Appropriation vs Total Spending</t>
  </si>
  <si>
    <t>Program services/inmates</t>
  </si>
  <si>
    <t>Spending ex programs/inmate</t>
  </si>
  <si>
    <t>Res/Pred</t>
  </si>
  <si>
    <t>Comptroller Data</t>
  </si>
  <si>
    <t>Comparison -- 101 Year x to Comptroller year x-1</t>
  </si>
  <si>
    <t>department_division</t>
  </si>
  <si>
    <t>position_type</t>
  </si>
  <si>
    <t>2010</t>
  </si>
  <si>
    <t>2011</t>
  </si>
  <si>
    <t>2012</t>
  </si>
  <si>
    <t>2013</t>
  </si>
  <si>
    <t>2014</t>
  </si>
  <si>
    <t>2015</t>
  </si>
  <si>
    <t>2016</t>
  </si>
  <si>
    <t>2017</t>
  </si>
  <si>
    <t>2018</t>
  </si>
  <si>
    <t>2019</t>
  </si>
  <si>
    <t>2020</t>
  </si>
  <si>
    <t>2021</t>
  </si>
  <si>
    <t>Department</t>
  </si>
  <si>
    <t>DEPARTMENT OF CORRECTION (DOC)</t>
  </si>
  <si>
    <t>Full Time Employee</t>
  </si>
  <si>
    <t>DOC</t>
  </si>
  <si>
    <t>SHERIFF DEPARTMENT BARNSTABLE (SDC)</t>
  </si>
  <si>
    <t>SHERIFF DEPARTMENT BERKSHIRE (SDB)</t>
  </si>
  <si>
    <t>SHERIFF DEPARTMENT BRISTOL (BSD)</t>
  </si>
  <si>
    <t>SHERIFF DEPARTMENT DUKES (SDD)</t>
  </si>
  <si>
    <t>SHERIFF DEPARTMENT ESSEX (SDE)</t>
  </si>
  <si>
    <t>SHERIFF DEPARTMENT FRANKLIN (SDF)</t>
  </si>
  <si>
    <t>SHERIFF DEPARTMENT HAMPDEN (SDH)</t>
  </si>
  <si>
    <t>SHERIFF DEPARTMENT HAMPSHIRE (HSD)</t>
  </si>
  <si>
    <t>SHERIFF DEPARTMENT MIDDLESEX (SDM)</t>
  </si>
  <si>
    <t>SHERIFF DEPARTMENT NANTUCKET (NSD)</t>
  </si>
  <si>
    <t>SHERIFF DEPARTMENT NORFOLK (SDN)</t>
  </si>
  <si>
    <t>SHERIFF DEPARTMENT PLYMOUTH (SDP)</t>
  </si>
  <si>
    <t>SHERIFF DEPARTMENT SUFFOLK (SDS)</t>
  </si>
  <si>
    <t>SHERIFF DEPARTMENT WORCESTER (SDW)</t>
  </si>
  <si>
    <t>Total for System</t>
  </si>
  <si>
    <t>Total for Sheriffs</t>
  </si>
  <si>
    <t>Columns C through L include the head count data used in the slide captioned "Over the past decade, declining correctional populations have not led to declining correctional staffing."</t>
  </si>
  <si>
    <t>The data dump included one record for each employee in each year (multiple records if they held several different titles during the year).</t>
  </si>
  <si>
    <t>Full Time Contractor</t>
  </si>
  <si>
    <t>Part Time Contractor</t>
  </si>
  <si>
    <t>Part Time Employee</t>
  </si>
  <si>
    <t>In the data, there are four position types:</t>
  </si>
  <si>
    <t>This 10 year view was derived from a data dump provided by the Comptroller's office in late December 2021 of payroll records for the DOC and the Sheriffs offices.</t>
  </si>
  <si>
    <t>101 Staffing and Cost Analysis Spreadsheet</t>
  </si>
  <si>
    <t>At the same time, it is possible for some employees to appear more than once in a year if they held multiple positions in a year.   We did not correct for this possibility.</t>
  </si>
  <si>
    <t xml:space="preserve">Note that for each calendar year, we counted employees whose last service date as the last service date in the year, while the FTE data is based on the first payperiod in the year.  </t>
  </si>
  <si>
    <t>For the presentation slide, we looked only at the Full Time Employee count, ignoring the other position types, since they are much smaller and we had no reliable method to convert them to Full Time Employee equivalents.</t>
  </si>
  <si>
    <t>Count Records  (12 yrs.)</t>
  </si>
  <si>
    <t>We compared them to the more sophisticated FTE data provided in the Staffing and Cost Analysis Spreadsheet in columns U through Y and they are similar, but a bit lower -- 3 to 8% in the five years we had in both data sets.</t>
  </si>
  <si>
    <t xml:space="preserve">DATA ON THIS SHEET IS 2019 DATA FROM THE COST AND STAFFING ANALYSIS SPREADSHEET WITH SOME SUPPLEMENTAL COMPUTATIONS DUKES AND NANTUCKET OMITTED </t>
  </si>
  <si>
    <t>Per inmate  costs vary widely across counties.</t>
  </si>
  <si>
    <t>Slide Header/Gist</t>
  </si>
  <si>
    <t>Economies of scale explain some of the variation</t>
  </si>
  <si>
    <t>P,Q</t>
  </si>
  <si>
    <t>FOR FOOTNOTES AND OTHER QUALIFICATION TO UNDERLYING DATA, SEE MAIN SPREADSHEET</t>
  </si>
  <si>
    <t>Salaries per FTE Statewide Average:</t>
  </si>
  <si>
    <t>Even with wage normalization, salaries do vary across counties</t>
  </si>
  <si>
    <t>M</t>
  </si>
  <si>
    <t xml:space="preserve">Protective Services -- County as % of state (see Wage Levels Tab </t>
  </si>
  <si>
    <t>Unexplained residual differences are still large</t>
  </si>
  <si>
    <t xml:space="preserve">Regression on Salary and Size </t>
  </si>
  <si>
    <t>SUMMARY OUTPUT  OF THREE WAY REGRESSION, USING PROGRAM SPENDING AS WELL AS SALARY AND SIZE --NOT A GOOD MODEL</t>
  </si>
  <si>
    <t>This spreadsheet is a supplement to the Commission's main vetted staffing and cost analysis spreadsheet.</t>
  </si>
  <si>
    <t>Columns from "HOC 2019 COMPUTATIONS" OR REFERENCE TO OTHER TAB</t>
  </si>
  <si>
    <t>Over the past decade, declining correctional populations have not led to declining staffing (FTE Data)</t>
  </si>
  <si>
    <t>Comptroller headcount</t>
  </si>
  <si>
    <t>Relationship of Slides to this Spreadsheet</t>
  </si>
  <si>
    <t>Variations also appear in per inmate staffing with similar ranking</t>
  </si>
  <si>
    <t>Scale and salary level can be used to build a linear model</t>
  </si>
  <si>
    <t>Correcting for Salary level variations and accepting sheriff's care &amp; custody definitions reduces variation</t>
  </si>
  <si>
    <t>W</t>
  </si>
  <si>
    <t>Payroll is the largest component of correctional spending</t>
  </si>
  <si>
    <t>Nationally, low inmate-to-staff ratios correlate with low incarceration rates</t>
  </si>
  <si>
    <t>R,  Regression on Salary and Size</t>
  </si>
  <si>
    <t>Comparison of Jail Staffing Ratios to Incarcerated Population</t>
  </si>
  <si>
    <t>Bureau of Justice Statistics</t>
  </si>
  <si>
    <t>Filename: cj0519stt18.csv</t>
  </si>
  <si>
    <t>Table 18. Correctional officers in local jails, by sex, inmate-to-correctional-officer ratio, and state, 2013 and 2019</t>
  </si>
  <si>
    <t>Report title: Census of Jails, 2005–2019 – Statistical Tables  NCJ 255406</t>
  </si>
  <si>
    <t>Data source: Bureau of Justice Statistics, Deaths in Custody, 2013 Annual Summary on Inmates Under Jail Jurisdiction; and Census of Jails, 2019</t>
  </si>
  <si>
    <t>https://bjs.ojp.gov/library/publications/census-jails-2005-2019-statistical-tables</t>
  </si>
  <si>
    <t>Authors: Zhen Zeng, Ph.D., and Todd D. Minton, BJS Statisticians</t>
  </si>
  <si>
    <t>Refer questions to: askbjs@usdoj.gov 202-307-0765</t>
  </si>
  <si>
    <t>Date of version: 10/7/2021</t>
  </si>
  <si>
    <t>2019/c</t>
  </si>
  <si>
    <t>State/a</t>
  </si>
  <si>
    <t>Total correctional officers/d</t>
  </si>
  <si>
    <t>Male</t>
  </si>
  <si>
    <t>Female</t>
  </si>
  <si>
    <t>Inmate-to-correctional-officer ratio/e</t>
  </si>
  <si>
    <t>Maine</t>
  </si>
  <si>
    <t>New Hampshire</t>
  </si>
  <si>
    <t>New Jersey</t>
  </si>
  <si>
    <t>New York</t>
  </si>
  <si>
    <t>Pennsylvania</t>
  </si>
  <si>
    <t>Illinois</t>
  </si>
  <si>
    <t>Indiana</t>
  </si>
  <si>
    <t>Iowa</t>
  </si>
  <si>
    <t>Kansas</t>
  </si>
  <si>
    <t>Michigan</t>
  </si>
  <si>
    <t>Minnesota</t>
  </si>
  <si>
    <t>Missouri</t>
  </si>
  <si>
    <t>Nebraska</t>
  </si>
  <si>
    <t>North Dakota</t>
  </si>
  <si>
    <t>Ohio</t>
  </si>
  <si>
    <t>South Dakota</t>
  </si>
  <si>
    <t>Wisconsin</t>
  </si>
  <si>
    <t>Alabama</t>
  </si>
  <si>
    <t>Arkansas</t>
  </si>
  <si>
    <t>District of Columbia</t>
  </si>
  <si>
    <t>Florida</t>
  </si>
  <si>
    <t>Georgia</t>
  </si>
  <si>
    <t>Kentucky</t>
  </si>
  <si>
    <t>Louisiana</t>
  </si>
  <si>
    <t>Maryland</t>
  </si>
  <si>
    <t>Mississippi</t>
  </si>
  <si>
    <t>North Carolina</t>
  </si>
  <si>
    <t>Oklahoma</t>
  </si>
  <si>
    <t>South Carolina</t>
  </si>
  <si>
    <t>Tennessee</t>
  </si>
  <si>
    <t>Texas</t>
  </si>
  <si>
    <t>Virginia</t>
  </si>
  <si>
    <t>West Virginia</t>
  </si>
  <si>
    <t>Alaska</t>
  </si>
  <si>
    <t>Arizona</t>
  </si>
  <si>
    <t>California</t>
  </si>
  <si>
    <t>Colorado</t>
  </si>
  <si>
    <t>Idaho</t>
  </si>
  <si>
    <t>Montana</t>
  </si>
  <si>
    <t>Nevada</t>
  </si>
  <si>
    <t>New Mexico</t>
  </si>
  <si>
    <t>Oregon</t>
  </si>
  <si>
    <t>Utah</t>
  </si>
  <si>
    <t>Washington</t>
  </si>
  <si>
    <t>Wyoming</t>
  </si>
  <si>
    <t xml:space="preserve">Note: Includes all locally operated jails in 45 states and the District of Columbia. Includes 15 locally operated jails in Alaska. Excludes the Federal Bureau of Prisons’ detention facilities and the combined jail and prison systems in Alaska, Connecticut, Delaware, Hawaii, Rhode Island, and Vermont. Data were adjusted for survey and item nonresponse and rounded to the nearest 10. See Methodology. Details may not sum to totals due to rounding. </t>
  </si>
  <si>
    <t>a/See U.S. Census Bureau. (n.d.). Census regions and divisions of the United States. https://www2.census.gov/geo/pdfs/maps-data/maps/reference/us_regdiv.pdf</t>
  </si>
  <si>
    <t xml:space="preserve">b/As of year-end (December 31). </t>
  </si>
  <si>
    <t xml:space="preserve">c/As of midyear (last weekday in June). </t>
  </si>
  <si>
    <t xml:space="preserve">d/Deputies, monitors, and other custody staff who spend more than 50% of their time with the incarcerated population. </t>
  </si>
  <si>
    <t>e/The number of inmates in custody per correctional officer.</t>
  </si>
  <si>
    <t>Source: Bureau of Justice Statistics, Deaths in Custody, 2013 Annual Summary on Inmates Under Jail Jurisdiction; and Census of Jails, 2019.</t>
  </si>
  <si>
    <t>https://bjs.ojp.gov/sites/g/files/xyckuh236/files/media/document/cpus19st.pdf</t>
  </si>
  <si>
    <t>Total correctional population, 12/31/2019a</t>
  </si>
  <si>
    <t>Number supervised per 100,000 U.S. adult residents</t>
  </si>
  <si>
    <t>Number supervised per 100,000 U.S. residents of all agesb</t>
  </si>
  <si>
    <t>Number on probation/parole, 12/31/2019c</t>
  </si>
  <si>
    <t>Number on probation/parole per 100,000 U.S. adult residentsb</t>
  </si>
  <si>
    <t>Number on probation/parole per 100,000 U.S. residents of all agesb</t>
  </si>
  <si>
    <t>Number in prison/local jail, 12/31/2019d</t>
  </si>
  <si>
    <t>Number in prison/local jail per 100,000 U.S. adult residentsb</t>
  </si>
  <si>
    <t>Number in prison/local jail per 100,000 U.S. residents of all ages</t>
  </si>
  <si>
    <t>State</t>
  </si>
  <si>
    <t>Connecticut</t>
  </si>
  <si>
    <t>Delaware</t>
  </si>
  <si>
    <t>DC</t>
  </si>
  <si>
    <t>Hawaii</t>
  </si>
  <si>
    <t>NewH</t>
  </si>
  <si>
    <t>NewJ</t>
  </si>
  <si>
    <t>NewM</t>
  </si>
  <si>
    <t>NewY</t>
  </si>
  <si>
    <t>NorthC</t>
  </si>
  <si>
    <t>NorthD</t>
  </si>
  <si>
    <t>RI</t>
  </si>
  <si>
    <t>SC</t>
  </si>
  <si>
    <t>SD</t>
  </si>
  <si>
    <t>Vermont</t>
  </si>
  <si>
    <t>WestV</t>
  </si>
  <si>
    <t>Incarcerated/100K</t>
  </si>
  <si>
    <t>AL</t>
  </si>
  <si>
    <t>AK</t>
  </si>
  <si>
    <t>AZ</t>
  </si>
  <si>
    <t>AR</t>
  </si>
  <si>
    <t>CA</t>
  </si>
  <si>
    <t>CO</t>
  </si>
  <si>
    <t>FL</t>
  </si>
  <si>
    <t>GA</t>
  </si>
  <si>
    <t>ID</t>
  </si>
  <si>
    <t>IL</t>
  </si>
  <si>
    <t>IN</t>
  </si>
  <si>
    <t>IO</t>
  </si>
  <si>
    <t>KS</t>
  </si>
  <si>
    <t>KY</t>
  </si>
  <si>
    <t>LA</t>
  </si>
  <si>
    <t>ME</t>
  </si>
  <si>
    <t>MD</t>
  </si>
  <si>
    <t>MA</t>
  </si>
  <si>
    <t>MI</t>
  </si>
  <si>
    <t>MN</t>
  </si>
  <si>
    <t>MO</t>
  </si>
  <si>
    <t>MT</t>
  </si>
  <si>
    <t>NB</t>
  </si>
  <si>
    <t>NV</t>
  </si>
  <si>
    <t>NH</t>
  </si>
  <si>
    <t>NJ</t>
  </si>
  <si>
    <t>NM</t>
  </si>
  <si>
    <t>NY</t>
  </si>
  <si>
    <t>NC</t>
  </si>
  <si>
    <t>ND</t>
  </si>
  <si>
    <t>OH</t>
  </si>
  <si>
    <t>OK</t>
  </si>
  <si>
    <t>OR</t>
  </si>
  <si>
    <t>PA</t>
  </si>
  <si>
    <t>TN</t>
  </si>
  <si>
    <t>TX</t>
  </si>
  <si>
    <t>UT</t>
  </si>
  <si>
    <t>VA</t>
  </si>
  <si>
    <t>WA</t>
  </si>
  <si>
    <t>WV</t>
  </si>
  <si>
    <t>WI</t>
  </si>
  <si>
    <t>WY</t>
  </si>
  <si>
    <t>See sheets labelled "National . . ." in this spreadsheet</t>
  </si>
  <si>
    <t>Recent DOC staffing levels are consistent with historical DOC staffing levels</t>
  </si>
  <si>
    <t>Sources are within the slide</t>
  </si>
  <si>
    <t>Nonetheless, low occupancy suggests opportunities for costs savings at the HOC level</t>
  </si>
  <si>
    <t>See Appendix J</t>
  </si>
  <si>
    <t>AE</t>
  </si>
  <si>
    <t>Direct Appropriation less Program services without non-MMARS/ADSP Normalized by Salary Factor</t>
  </si>
  <si>
    <t>AF, AG</t>
  </si>
  <si>
    <t>It includes the main additional computations used in the report that pertain to staffing and cost.</t>
  </si>
  <si>
    <t>Other accounts not in MMARS/ ADSP</t>
  </si>
  <si>
    <t>J, AB, AC, BA</t>
  </si>
  <si>
    <t>Total Spending/ADSP</t>
  </si>
  <si>
    <t>Health Contracts/Direct Appropriation</t>
  </si>
  <si>
    <t>Q for the main table and BB for the footnote.</t>
  </si>
  <si>
    <t>Computed from "Total Spending" and "Total Salary" in main spreadsheet. "Capital" spending is backed out of Total Spending for HOC and never included for DOC.</t>
  </si>
  <si>
    <t>Based on data the Commission collected, we were able to compare overall program spending levels</t>
  </si>
  <si>
    <t>Higher program spending correlates with higher non-program spending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</si>
</sst>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26" x14ac:knownFonts="1">
    <font>
      <sz val="11"/>
      <color theme="1"/>
      <name val="Calibri"/>
      <family val="2"/>
      <scheme val="minor"/>
    </font>
    <font>
      <sz val="11"/>
      <color theme="1"/>
      <name val="Calibri"/>
      <family val="2"/>
      <scheme val="minor"/>
    </font>
    <font>
      <vertAlign val="superscript"/>
      <sz val="11"/>
      <color theme="1"/>
      <name val="Calibri"/>
      <family val="2"/>
      <scheme val="minor"/>
    </font>
    <font>
      <sz val="8"/>
      <color theme="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b/>
      <vertAlign val="superscript"/>
      <sz val="11"/>
      <color theme="1"/>
      <name val="Calibri"/>
      <family val="2"/>
      <scheme val="minor"/>
    </font>
    <font>
      <b/>
      <sz val="9"/>
      <color indexed="81"/>
      <name val="Tahoma"/>
      <family val="2"/>
    </font>
    <font>
      <sz val="9"/>
      <color indexed="81"/>
      <name val="Tahoma"/>
      <family val="2"/>
    </font>
    <font>
      <sz val="10"/>
      <name val="Arial"/>
      <family val="2"/>
    </font>
    <font>
      <sz val="11"/>
      <color rgb="FF006100"/>
      <name val="Calibri"/>
      <family val="2"/>
      <scheme val="minor"/>
    </font>
    <font>
      <sz val="11"/>
      <color rgb="FF9C0006"/>
      <name val="Calibri"/>
      <family val="2"/>
      <scheme val="minor"/>
    </font>
    <font>
      <i/>
      <sz val="11"/>
      <color theme="1"/>
      <name val="Calibri"/>
      <family val="2"/>
      <scheme val="minor"/>
    </font>
    <font>
      <sz val="10"/>
      <color indexed="8"/>
      <name val="Arial"/>
      <family val="2"/>
    </font>
    <font>
      <sz val="11"/>
      <color indexed="8"/>
      <name val="Calibri"/>
      <family val="2"/>
    </font>
    <font>
      <sz val="10"/>
      <color indexed="8"/>
      <name val="Arial"/>
    </font>
    <font>
      <sz val="11"/>
      <color indexed="8"/>
      <name val="Calibri"/>
    </font>
    <font>
      <b/>
      <sz val="11"/>
      <color rgb="FF000000"/>
      <name val="Calibri"/>
      <family val="2"/>
      <scheme val="minor"/>
    </font>
    <font>
      <b/>
      <sz val="11"/>
      <color indexed="8"/>
      <name val="Calibri"/>
      <family val="2"/>
    </font>
    <font>
      <b/>
      <sz val="14"/>
      <color theme="1"/>
      <name val="Calibri"/>
      <family val="2"/>
      <scheme val="minor"/>
    </font>
    <font>
      <b/>
      <sz val="16"/>
      <color theme="1"/>
      <name val="Calibri"/>
      <family val="2"/>
      <scheme val="minor"/>
    </font>
    <font>
      <sz val="16"/>
      <color theme="1"/>
      <name val="Calibri"/>
      <family val="2"/>
      <scheme val="minor"/>
    </font>
    <font>
      <b/>
      <sz val="24"/>
      <color theme="1"/>
      <name val="Calibri"/>
      <family val="2"/>
      <scheme val="minor"/>
    </font>
    <font>
      <sz val="10"/>
      <name val="Calibri"/>
      <family val="2"/>
      <scheme val="minor"/>
    </font>
    <font>
      <sz val="16"/>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2F2F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indexed="22"/>
        <bgColor indexed="0"/>
      </patternFill>
    </fill>
  </fills>
  <borders count="24">
    <border>
      <left/>
      <right/>
      <top/>
      <bottom/>
      <diagonal/>
    </border>
    <border>
      <left/>
      <right/>
      <top style="thin">
        <color theme="0" tint="-0.24994659260841701"/>
      </top>
      <bottom style="thin">
        <color theme="0" tint="-0.2499465926084170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top/>
      <bottom style="medium">
        <color indexed="64"/>
      </bottom>
      <diagonal/>
    </border>
    <border>
      <left/>
      <right/>
      <top style="medium">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9" fontId="1" fillId="0" borderId="0" applyFon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4" fillId="0" borderId="0"/>
    <xf numFmtId="0" fontId="16" fillId="0" borderId="0"/>
    <xf numFmtId="0" fontId="14" fillId="0" borderId="0"/>
  </cellStyleXfs>
  <cellXfs count="164">
    <xf numFmtId="0" fontId="0" fillId="0" borderId="0" xfId="0"/>
    <xf numFmtId="0" fontId="0" fillId="0" borderId="0" xfId="0" applyAlignment="1">
      <alignment horizontal="right" vertical="center"/>
    </xf>
    <xf numFmtId="0" fontId="0" fillId="0" borderId="0" xfId="0" applyAlignment="1">
      <alignment horizontal="left"/>
    </xf>
    <xf numFmtId="5" fontId="0" fillId="0" borderId="0" xfId="2" applyNumberFormat="1" applyFont="1" applyFill="1" applyAlignment="1">
      <alignment horizontal="right"/>
    </xf>
    <xf numFmtId="3" fontId="0" fillId="0" borderId="0" xfId="0" applyNumberFormat="1" applyAlignment="1">
      <alignment horizontal="right" vertical="center"/>
    </xf>
    <xf numFmtId="0" fontId="0" fillId="0" borderId="0" xfId="0"/>
    <xf numFmtId="0" fontId="0" fillId="0" borderId="0" xfId="0" applyAlignment="1">
      <alignment vertical="center" wrapText="1"/>
    </xf>
    <xf numFmtId="164" fontId="0" fillId="0" borderId="0" xfId="2" applyNumberFormat="1" applyFont="1" applyFill="1" applyAlignment="1">
      <alignment horizontal="right" vertical="center"/>
    </xf>
    <xf numFmtId="165" fontId="0" fillId="0" borderId="1" xfId="1" applyNumberFormat="1" applyFont="1" applyFill="1" applyBorder="1" applyAlignment="1">
      <alignment horizontal="right"/>
    </xf>
    <xf numFmtId="0" fontId="3" fillId="0" borderId="0" xfId="0" applyFont="1" applyAlignment="1">
      <alignment horizontal="left"/>
    </xf>
    <xf numFmtId="0" fontId="5" fillId="0" borderId="0" xfId="0" applyFont="1" applyAlignment="1">
      <alignment horizontal="left" vertical="center"/>
    </xf>
    <xf numFmtId="166" fontId="0" fillId="0" borderId="2" xfId="2" applyNumberFormat="1" applyFont="1" applyBorder="1"/>
    <xf numFmtId="166" fontId="0" fillId="0" borderId="3" xfId="2" applyNumberFormat="1" applyFont="1" applyBorder="1"/>
    <xf numFmtId="166" fontId="0" fillId="0" borderId="4" xfId="2" applyNumberFormat="1" applyFont="1" applyBorder="1"/>
    <xf numFmtId="166" fontId="0" fillId="3" borderId="4" xfId="2" applyNumberFormat="1" applyFont="1" applyFill="1" applyBorder="1"/>
    <xf numFmtId="166" fontId="0" fillId="3" borderId="5" xfId="2" applyNumberFormat="1" applyFont="1" applyFill="1" applyBorder="1" applyAlignment="1">
      <alignment horizontal="center" vertical="center"/>
    </xf>
    <xf numFmtId="165" fontId="0" fillId="3" borderId="5" xfId="1" applyNumberFormat="1" applyFont="1" applyFill="1" applyBorder="1" applyAlignment="1">
      <alignment horizontal="center" vertical="center"/>
    </xf>
    <xf numFmtId="166" fontId="0" fillId="0" borderId="4" xfId="0" applyNumberFormat="1" applyBorder="1"/>
    <xf numFmtId="0" fontId="0" fillId="0" borderId="5" xfId="0" applyBorder="1" applyAlignment="1">
      <alignment horizontal="center" vertical="center"/>
    </xf>
    <xf numFmtId="166" fontId="0" fillId="0" borderId="6" xfId="2" applyNumberFormat="1" applyFont="1" applyBorder="1"/>
    <xf numFmtId="166" fontId="0" fillId="0" borderId="0" xfId="2" applyNumberFormat="1" applyFont="1" applyBorder="1"/>
    <xf numFmtId="166" fontId="0" fillId="0" borderId="7" xfId="2" applyNumberFormat="1" applyFont="1" applyBorder="1"/>
    <xf numFmtId="166" fontId="0" fillId="3" borderId="7" xfId="2" applyNumberFormat="1" applyFont="1" applyFill="1" applyBorder="1"/>
    <xf numFmtId="166" fontId="0" fillId="3" borderId="8" xfId="2" applyNumberFormat="1" applyFont="1" applyFill="1" applyBorder="1" applyAlignment="1">
      <alignment horizontal="center" vertical="center"/>
    </xf>
    <xf numFmtId="165" fontId="0" fillId="3" borderId="8" xfId="1" applyNumberFormat="1" applyFont="1" applyFill="1" applyBorder="1" applyAlignment="1">
      <alignment horizontal="center" vertical="center"/>
    </xf>
    <xf numFmtId="166" fontId="0" fillId="0" borderId="7" xfId="0" applyNumberFormat="1" applyBorder="1"/>
    <xf numFmtId="0" fontId="0" fillId="0" borderId="8" xfId="0" applyBorder="1" applyAlignment="1">
      <alignment horizontal="center" vertical="center"/>
    </xf>
    <xf numFmtId="166" fontId="0" fillId="0" borderId="9" xfId="2" applyNumberFormat="1" applyFont="1" applyBorder="1"/>
    <xf numFmtId="166" fontId="0" fillId="0" borderId="10" xfId="2" applyNumberFormat="1" applyFont="1" applyBorder="1"/>
    <xf numFmtId="166" fontId="0" fillId="0" borderId="11" xfId="2" applyNumberFormat="1" applyFont="1" applyBorder="1"/>
    <xf numFmtId="166" fontId="0" fillId="3" borderId="11" xfId="2" applyNumberFormat="1" applyFont="1" applyFill="1" applyBorder="1"/>
    <xf numFmtId="166" fontId="0" fillId="3" borderId="12" xfId="2" applyNumberFormat="1" applyFont="1" applyFill="1" applyBorder="1" applyAlignment="1">
      <alignment horizontal="center" vertical="center"/>
    </xf>
    <xf numFmtId="165" fontId="0" fillId="3" borderId="12" xfId="1" applyNumberFormat="1" applyFont="1" applyFill="1" applyBorder="1" applyAlignment="1">
      <alignment horizontal="center" vertical="center"/>
    </xf>
    <xf numFmtId="166" fontId="0" fillId="0" borderId="11" xfId="0" applyNumberFormat="1" applyBorder="1"/>
    <xf numFmtId="0" fontId="0" fillId="0" borderId="12" xfId="0" applyBorder="1" applyAlignment="1">
      <alignment horizontal="center" vertical="center"/>
    </xf>
    <xf numFmtId="0" fontId="4" fillId="3" borderId="15" xfId="0" applyFont="1" applyFill="1" applyBorder="1" applyAlignment="1">
      <alignment horizontal="center" vertical="center" wrapText="1"/>
    </xf>
    <xf numFmtId="0" fontId="0" fillId="0" borderId="0" xfId="0"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0" xfId="0" applyFill="1" applyAlignment="1">
      <alignment horizontal="left"/>
    </xf>
    <xf numFmtId="0" fontId="0" fillId="0" borderId="0" xfId="0" applyFill="1" applyAlignment="1">
      <alignment horizontal="right" vertical="center"/>
    </xf>
    <xf numFmtId="164" fontId="0" fillId="0" borderId="0" xfId="0" applyNumberFormat="1" applyFill="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Alignment="1">
      <alignment horizontal="right" vertical="center"/>
    </xf>
    <xf numFmtId="0" fontId="0" fillId="4" borderId="0" xfId="0" applyFill="1" applyAlignment="1">
      <alignment horizontal="left"/>
    </xf>
    <xf numFmtId="164" fontId="0" fillId="4" borderId="0" xfId="2" applyNumberFormat="1" applyFont="1" applyFill="1" applyAlignment="1">
      <alignment horizontal="right" vertical="center"/>
    </xf>
    <xf numFmtId="164" fontId="0" fillId="4" borderId="0" xfId="0" applyNumberFormat="1" applyFill="1" applyAlignment="1">
      <alignment horizontal="right"/>
    </xf>
    <xf numFmtId="165" fontId="0" fillId="4" borderId="1" xfId="1" applyNumberFormat="1" applyFont="1" applyFill="1" applyBorder="1" applyAlignment="1">
      <alignment horizontal="right"/>
    </xf>
    <xf numFmtId="3" fontId="0" fillId="4" borderId="0" xfId="0" applyNumberFormat="1" applyFill="1" applyAlignment="1">
      <alignment horizontal="right"/>
    </xf>
    <xf numFmtId="5" fontId="0" fillId="4" borderId="0" xfId="2" applyNumberFormat="1" applyFont="1" applyFill="1" applyAlignment="1">
      <alignment horizontal="right"/>
    </xf>
    <xf numFmtId="0" fontId="0" fillId="4" borderId="0" xfId="0" applyFill="1"/>
    <xf numFmtId="167" fontId="0" fillId="4" borderId="0" xfId="2" applyNumberFormat="1" applyFont="1" applyFill="1" applyAlignment="1">
      <alignment horizontal="right" vertical="center"/>
    </xf>
    <xf numFmtId="167" fontId="0" fillId="0" borderId="0" xfId="2" applyNumberFormat="1" applyFont="1" applyFill="1" applyAlignment="1">
      <alignment horizontal="right" vertical="center"/>
    </xf>
    <xf numFmtId="165" fontId="0" fillId="4" borderId="0" xfId="1" applyNumberFormat="1" applyFont="1" applyFill="1" applyBorder="1" applyAlignment="1">
      <alignment horizontal="right"/>
    </xf>
    <xf numFmtId="165" fontId="0" fillId="0" borderId="0" xfId="1" applyNumberFormat="1" applyFont="1" applyFill="1" applyBorder="1" applyAlignment="1">
      <alignment horizontal="right"/>
    </xf>
    <xf numFmtId="4" fontId="0" fillId="4" borderId="0" xfId="0" applyNumberFormat="1" applyFill="1" applyAlignment="1">
      <alignment horizontal="right"/>
    </xf>
    <xf numFmtId="0" fontId="0" fillId="0" borderId="0" xfId="0" applyAlignment="1">
      <alignment horizontal="center" vertical="center"/>
    </xf>
    <xf numFmtId="43" fontId="0" fillId="4" borderId="0" xfId="1" applyNumberFormat="1" applyFont="1" applyFill="1" applyBorder="1" applyAlignment="1">
      <alignment horizontal="right"/>
    </xf>
    <xf numFmtId="0" fontId="0" fillId="0" borderId="0" xfId="0" applyAlignment="1">
      <alignment wrapText="1"/>
    </xf>
    <xf numFmtId="9" fontId="0" fillId="0" borderId="0" xfId="4" applyFont="1"/>
    <xf numFmtId="0" fontId="0" fillId="0" borderId="0" xfId="0" applyFont="1" applyAlignment="1">
      <alignment vertical="center"/>
    </xf>
    <xf numFmtId="9" fontId="0" fillId="0" borderId="0" xfId="4" applyNumberFormat="1" applyFont="1"/>
    <xf numFmtId="164" fontId="0" fillId="5" borderId="0" xfId="2" applyNumberFormat="1" applyFont="1" applyFill="1" applyAlignment="1">
      <alignment horizontal="right" vertical="center"/>
    </xf>
    <xf numFmtId="0" fontId="0" fillId="5" borderId="0" xfId="0" applyFill="1" applyAlignment="1">
      <alignment horizontal="left"/>
    </xf>
    <xf numFmtId="0" fontId="0" fillId="5" borderId="0" xfId="0" applyFill="1" applyAlignment="1">
      <alignment horizontal="right" vertical="center"/>
    </xf>
    <xf numFmtId="9" fontId="0" fillId="4" borderId="0" xfId="4" applyFont="1" applyFill="1" applyAlignment="1">
      <alignment horizontal="right" vertical="center"/>
    </xf>
    <xf numFmtId="9" fontId="0" fillId="4" borderId="0" xfId="4" applyFont="1" applyFill="1"/>
    <xf numFmtId="9" fontId="0" fillId="0" borderId="0" xfId="4" applyFont="1" applyFill="1"/>
    <xf numFmtId="165" fontId="0" fillId="4" borderId="0" xfId="0" applyNumberFormat="1" applyFill="1"/>
    <xf numFmtId="3" fontId="0" fillId="4" borderId="0" xfId="0" applyNumberFormat="1" applyFill="1"/>
    <xf numFmtId="164" fontId="0" fillId="0" borderId="0" xfId="0" applyNumberFormat="1" applyAlignment="1">
      <alignment vertical="center" wrapText="1"/>
    </xf>
    <xf numFmtId="164" fontId="0" fillId="4" borderId="0" xfId="0" applyNumberFormat="1" applyFill="1"/>
    <xf numFmtId="0" fontId="0" fillId="0" borderId="0" xfId="0" applyFill="1" applyBorder="1" applyAlignment="1"/>
    <xf numFmtId="0" fontId="0" fillId="0" borderId="18" xfId="0" applyFill="1" applyBorder="1" applyAlignment="1"/>
    <xf numFmtId="0" fontId="13" fillId="0" borderId="19" xfId="0" applyFont="1" applyFill="1" applyBorder="1" applyAlignment="1">
      <alignment horizontal="center"/>
    </xf>
    <xf numFmtId="0" fontId="13" fillId="0" borderId="19" xfId="0" applyFont="1" applyFill="1" applyBorder="1" applyAlignment="1">
      <alignment horizontal="centerContinuous"/>
    </xf>
    <xf numFmtId="5" fontId="0" fillId="4" borderId="0" xfId="0" applyNumberFormat="1" applyFill="1"/>
    <xf numFmtId="0" fontId="4" fillId="0" borderId="0" xfId="0" applyFont="1"/>
    <xf numFmtId="0" fontId="0" fillId="5" borderId="0" xfId="0" applyFill="1" applyBorder="1" applyAlignment="1"/>
    <xf numFmtId="0" fontId="11" fillId="6" borderId="0" xfId="5" applyAlignment="1">
      <alignment vertical="center"/>
    </xf>
    <xf numFmtId="0" fontId="12" fillId="7" borderId="0" xfId="6" applyAlignment="1">
      <alignment vertical="center"/>
    </xf>
    <xf numFmtId="164" fontId="0" fillId="4" borderId="0" xfId="2" applyNumberFormat="1" applyFont="1" applyFill="1" applyAlignment="1">
      <alignment horizontal="right" vertical="center"/>
    </xf>
    <xf numFmtId="167" fontId="0" fillId="0" borderId="0" xfId="4" applyNumberFormat="1" applyFont="1"/>
    <xf numFmtId="167" fontId="0" fillId="4" borderId="0" xfId="4" applyNumberFormat="1" applyFont="1" applyFill="1" applyAlignment="1">
      <alignment horizontal="right" vertical="center"/>
    </xf>
    <xf numFmtId="166"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Fill="1" applyBorder="1" applyAlignment="1">
      <alignment horizontal="center"/>
    </xf>
    <xf numFmtId="0" fontId="4" fillId="0" borderId="20" xfId="0" applyFont="1" applyBorder="1" applyAlignment="1">
      <alignment horizontal="center" wrapText="1"/>
    </xf>
    <xf numFmtId="0" fontId="15" fillId="8" borderId="23" xfId="7" applyFont="1" applyFill="1" applyBorder="1" applyAlignment="1">
      <alignment horizontal="center"/>
    </xf>
    <xf numFmtId="0" fontId="17" fillId="8" borderId="23" xfId="8" applyFont="1" applyFill="1" applyBorder="1" applyAlignment="1">
      <alignment horizontal="center" wrapText="1"/>
    </xf>
    <xf numFmtId="0" fontId="17" fillId="8" borderId="23" xfId="8" applyFont="1" applyFill="1" applyBorder="1" applyAlignment="1">
      <alignment horizontal="center"/>
    </xf>
    <xf numFmtId="0" fontId="15" fillId="0" borderId="16" xfId="7" applyFont="1" applyBorder="1" applyAlignment="1">
      <alignment wrapText="1"/>
    </xf>
    <xf numFmtId="0" fontId="15" fillId="0" borderId="16" xfId="7" applyFont="1" applyBorder="1" applyAlignment="1">
      <alignment horizontal="right" wrapText="1"/>
    </xf>
    <xf numFmtId="0" fontId="0" fillId="0" borderId="16" xfId="0" applyBorder="1" applyAlignment="1">
      <alignment wrapText="1"/>
    </xf>
    <xf numFmtId="165" fontId="0" fillId="2" borderId="16" xfId="1" applyNumberFormat="1" applyFont="1" applyFill="1" applyBorder="1" applyAlignment="1">
      <alignment horizontal="center" vertical="center"/>
    </xf>
    <xf numFmtId="9" fontId="0" fillId="0" borderId="16" xfId="4" applyFont="1" applyBorder="1" applyAlignment="1">
      <alignment wrapText="1"/>
    </xf>
    <xf numFmtId="0" fontId="17" fillId="0" borderId="16" xfId="8" applyFont="1" applyBorder="1" applyAlignment="1">
      <alignment wrapText="1"/>
    </xf>
    <xf numFmtId="0" fontId="17" fillId="0" borderId="16" xfId="8" applyFont="1" applyBorder="1" applyAlignment="1">
      <alignment horizontal="right" wrapText="1"/>
    </xf>
    <xf numFmtId="0" fontId="0" fillId="0" borderId="0" xfId="0" applyFont="1" applyAlignment="1">
      <alignment wrapText="1"/>
    </xf>
    <xf numFmtId="0" fontId="0" fillId="0" borderId="0" xfId="0" applyAlignment="1">
      <alignment vertical="center"/>
    </xf>
    <xf numFmtId="0" fontId="15" fillId="0" borderId="16" xfId="7" applyFont="1" applyBorder="1" applyAlignment="1"/>
    <xf numFmtId="0" fontId="0" fillId="0" borderId="16" xfId="0" applyBorder="1" applyAlignment="1"/>
    <xf numFmtId="0" fontId="0" fillId="0" borderId="0" xfId="0" applyFont="1" applyAlignment="1"/>
    <xf numFmtId="0" fontId="0" fillId="0" borderId="0" xfId="0" applyAlignment="1"/>
    <xf numFmtId="0" fontId="15" fillId="8" borderId="21" xfId="9" applyFont="1" applyFill="1" applyBorder="1" applyAlignment="1">
      <alignment horizontal="center"/>
    </xf>
    <xf numFmtId="0" fontId="15" fillId="0" borderId="22" xfId="9" applyFont="1" applyFill="1" applyBorder="1" applyAlignment="1">
      <alignment wrapText="1"/>
    </xf>
    <xf numFmtId="0" fontId="15" fillId="0" borderId="22" xfId="9" applyFont="1" applyFill="1" applyBorder="1" applyAlignment="1">
      <alignment horizontal="right" wrapText="1"/>
    </xf>
    <xf numFmtId="0" fontId="18" fillId="0" borderId="0" xfId="0" applyFont="1" applyAlignment="1"/>
    <xf numFmtId="0" fontId="19" fillId="0" borderId="16" xfId="7" applyFont="1" applyBorder="1" applyAlignment="1"/>
    <xf numFmtId="0" fontId="4" fillId="0" borderId="0" xfId="0" applyFont="1" applyAlignment="1">
      <alignment horizontal="left"/>
    </xf>
    <xf numFmtId="0" fontId="0" fillId="0" borderId="0" xfId="0" applyAlignment="1">
      <alignment horizontal="left" vertical="center"/>
    </xf>
    <xf numFmtId="0" fontId="0" fillId="4" borderId="0" xfId="0" applyFill="1" applyAlignment="1">
      <alignment horizontal="left" vertical="center"/>
    </xf>
    <xf numFmtId="0" fontId="0" fillId="0" borderId="0" xfId="0" applyFill="1" applyAlignment="1">
      <alignment horizontal="left" vertical="center"/>
    </xf>
    <xf numFmtId="0" fontId="0" fillId="5" borderId="0" xfId="0" applyFill="1" applyAlignment="1">
      <alignment horizontal="left" vertical="center"/>
    </xf>
    <xf numFmtId="0" fontId="20" fillId="0" borderId="0" xfId="0" applyFont="1" applyAlignment="1">
      <alignment horizontal="left"/>
    </xf>
    <xf numFmtId="166" fontId="0" fillId="0" borderId="0" xfId="2" applyNumberFormat="1" applyFont="1" applyAlignment="1">
      <alignment horizontal="right" vertical="center"/>
    </xf>
    <xf numFmtId="0" fontId="21" fillId="0" borderId="0" xfId="0" applyFont="1" applyAlignment="1">
      <alignment horizontal="left"/>
    </xf>
    <xf numFmtId="0" fontId="11" fillId="6" borderId="0" xfId="5" applyAlignment="1">
      <alignment wrapText="1"/>
    </xf>
    <xf numFmtId="9" fontId="11" fillId="6" borderId="0" xfId="5" applyNumberFormat="1"/>
    <xf numFmtId="0" fontId="22" fillId="0" borderId="0" xfId="0" applyFont="1"/>
    <xf numFmtId="0" fontId="22" fillId="0" borderId="0" xfId="0" applyFont="1" applyAlignment="1">
      <alignment horizontal="right" vertical="center"/>
    </xf>
    <xf numFmtId="0" fontId="21" fillId="0" borderId="16" xfId="0" applyFont="1" applyBorder="1" applyAlignment="1">
      <alignment horizontal="left" vertical="center"/>
    </xf>
    <xf numFmtId="0" fontId="22" fillId="0" borderId="16" xfId="0" applyFont="1" applyBorder="1" applyAlignment="1">
      <alignment horizontal="left" vertical="center"/>
    </xf>
    <xf numFmtId="0" fontId="22" fillId="0" borderId="16" xfId="0" applyFont="1" applyBorder="1" applyAlignment="1">
      <alignment horizontal="left"/>
    </xf>
    <xf numFmtId="0" fontId="11" fillId="6" borderId="0" xfId="5"/>
    <xf numFmtId="0" fontId="11" fillId="6" borderId="16" xfId="5" applyBorder="1"/>
    <xf numFmtId="0" fontId="11" fillId="6" borderId="16" xfId="5" applyBorder="1" applyAlignment="1">
      <alignment horizontal="center" vertical="center" wrapText="1"/>
    </xf>
    <xf numFmtId="0" fontId="11" fillId="6" borderId="16" xfId="5" applyBorder="1" applyAlignment="1">
      <alignment wrapText="1"/>
    </xf>
    <xf numFmtId="43" fontId="11" fillId="6" borderId="16" xfId="5" applyNumberFormat="1" applyBorder="1"/>
    <xf numFmtId="166" fontId="11" fillId="6" borderId="16" xfId="5" applyNumberFormat="1" applyBorder="1"/>
    <xf numFmtId="0" fontId="22" fillId="0" borderId="0" xfId="0" applyFont="1" applyAlignment="1">
      <alignment horizontal="left"/>
    </xf>
    <xf numFmtId="0" fontId="22" fillId="0" borderId="0" xfId="0" applyFont="1" applyAlignment="1">
      <alignment horizontal="left" vertical="center"/>
    </xf>
    <xf numFmtId="3" fontId="0" fillId="0" borderId="0" xfId="0" applyNumberFormat="1"/>
    <xf numFmtId="3" fontId="11" fillId="6" borderId="0" xfId="5" applyNumberFormat="1"/>
    <xf numFmtId="0" fontId="23" fillId="0" borderId="0" xfId="0" applyFont="1"/>
    <xf numFmtId="0" fontId="0" fillId="0" borderId="0" xfId="0" applyFont="1" applyAlignment="1">
      <alignment horizontal="right" vertical="center"/>
    </xf>
    <xf numFmtId="0" fontId="0" fillId="0" borderId="0" xfId="0" applyFont="1" applyAlignment="1">
      <alignment horizontal="center" vertical="center" wrapText="1"/>
    </xf>
    <xf numFmtId="3" fontId="24" fillId="0" borderId="17" xfId="3" applyNumberFormat="1" applyFont="1" applyBorder="1" applyAlignment="1">
      <alignment horizontal="right"/>
    </xf>
    <xf numFmtId="0" fontId="0" fillId="0" borderId="0" xfId="0" applyFont="1" applyFill="1" applyAlignment="1">
      <alignment horizontal="right" vertical="center"/>
    </xf>
    <xf numFmtId="44" fontId="0" fillId="0" borderId="0" xfId="2" applyFont="1"/>
    <xf numFmtId="44" fontId="0" fillId="0" borderId="0" xfId="2" applyFont="1" applyAlignment="1">
      <alignment horizontal="center" vertical="center" wrapText="1"/>
    </xf>
    <xf numFmtId="44" fontId="0" fillId="4" borderId="0" xfId="2" applyFont="1" applyFill="1"/>
    <xf numFmtId="44" fontId="0" fillId="0" borderId="0" xfId="2" applyFont="1" applyFill="1"/>
    <xf numFmtId="44" fontId="11" fillId="6" borderId="16" xfId="2" applyFont="1" applyFill="1" applyBorder="1"/>
    <xf numFmtId="0" fontId="22" fillId="0" borderId="16" xfId="0" applyFont="1" applyBorder="1" applyAlignment="1">
      <alignment horizontal="left" vertical="center" wrapText="1"/>
    </xf>
    <xf numFmtId="0" fontId="25" fillId="0" borderId="0" xfId="0" applyFont="1"/>
    <xf numFmtId="0" fontId="4" fillId="0" borderId="20" xfId="0" applyFont="1" applyBorder="1" applyAlignment="1">
      <alignment horizontal="center" wrapText="1"/>
    </xf>
    <xf numFmtId="0" fontId="0" fillId="0" borderId="20" xfId="0" applyBorder="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left"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wrapText="1"/>
    </xf>
    <xf numFmtId="0" fontId="4" fillId="3" borderId="16" xfId="0" applyFont="1" applyFill="1" applyBorder="1" applyAlignment="1">
      <alignment horizontal="center" vertical="center" wrapText="1"/>
    </xf>
  </cellXfs>
  <cellStyles count="10">
    <cellStyle name="Bad" xfId="6" builtinId="27"/>
    <cellStyle name="Comma" xfId="1" builtinId="3"/>
    <cellStyle name="Currency" xfId="2" builtinId="4"/>
    <cellStyle name="Good" xfId="5" builtinId="26"/>
    <cellStyle name="Normal" xfId="0" builtinId="0"/>
    <cellStyle name="Normal 2" xfId="3" xr:uid="{04DF3D42-830B-4879-8A32-872D986FDEE4}"/>
    <cellStyle name="Normal_Comparison of FTE Counts" xfId="7" xr:uid="{126BB9F1-675B-4350-BD51-BB8CAA6447CD}"/>
    <cellStyle name="Normal_Comparison of FTE Cunts" xfId="8" xr:uid="{B5913DF0-802F-4BF4-BF84-B736D38E154F}"/>
    <cellStyle name="Normal_Comptroller HeadCount" xfId="9" xr:uid="{44A18ADE-4A62-4D74-A655-04D43787ECDD}"/>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X Variable 1  Residual Plot</a:t>
            </a:r>
          </a:p>
        </c:rich>
      </c:tx>
      <c:overlay val="0"/>
    </c:title>
    <c:autoTitleDeleted val="0"/>
    <c:plotArea>
      <c:layout/>
      <c:scatterChart>
        <c:scatterStyle val="lineMarker"/>
        <c:varyColors val="0"/>
        <c:ser>
          <c:idx val="0"/>
          <c:order val="0"/>
          <c:spPr>
            <a:ln w="19050">
              <a:noFill/>
            </a:ln>
          </c:spPr>
          <c:xVal>
            <c:numRef>
              <c:f>'HOC 2019 COMPUTATIONS'!$AV$4:$AV$15</c:f>
              <c:numCache>
                <c:formatCode>_(* #,##0_);_(* \(#,##0\);_(* "-"??_);_(@_)</c:formatCode>
                <c:ptCount val="12"/>
                <c:pt idx="0">
                  <c:v>88663.927685530318</c:v>
                </c:pt>
                <c:pt idx="1">
                  <c:v>74298.259344262304</c:v>
                </c:pt>
                <c:pt idx="2">
                  <c:v>83725.868717793273</c:v>
                </c:pt>
                <c:pt idx="3">
                  <c:v>70766.545294978059</c:v>
                </c:pt>
                <c:pt idx="4">
                  <c:v>79930.458735837805</c:v>
                </c:pt>
                <c:pt idx="5">
                  <c:v>86769.849395632307</c:v>
                </c:pt>
                <c:pt idx="6">
                  <c:v>76078.065784832448</c:v>
                </c:pt>
                <c:pt idx="7">
                  <c:v>79298.289125374125</c:v>
                </c:pt>
                <c:pt idx="8">
                  <c:v>81365.008322824724</c:v>
                </c:pt>
                <c:pt idx="9">
                  <c:v>65375.554411014797</c:v>
                </c:pt>
                <c:pt idx="10">
                  <c:v>85095.673406842878</c:v>
                </c:pt>
                <c:pt idx="11">
                  <c:v>65377.609711846315</c:v>
                </c:pt>
              </c:numCache>
            </c:numRef>
          </c:xVal>
          <c:yVal>
            <c:numRef>
              <c:f>'Regression (only used in note)'!$C$27:$C$38</c:f>
              <c:numCache>
                <c:formatCode>General</c:formatCode>
                <c:ptCount val="12"/>
                <c:pt idx="0">
                  <c:v>3179.0005086400924</c:v>
                </c:pt>
                <c:pt idx="1">
                  <c:v>1862.1220232229534</c:v>
                </c:pt>
                <c:pt idx="2">
                  <c:v>4978.2368958519364</c:v>
                </c:pt>
                <c:pt idx="3">
                  <c:v>5661.1349137996585</c:v>
                </c:pt>
                <c:pt idx="4">
                  <c:v>-2855.4460326798871</c:v>
                </c:pt>
                <c:pt idx="5">
                  <c:v>12503.955717997524</c:v>
                </c:pt>
                <c:pt idx="6">
                  <c:v>-10273.225845961264</c:v>
                </c:pt>
                <c:pt idx="7">
                  <c:v>474.83423769574438</c:v>
                </c:pt>
                <c:pt idx="8">
                  <c:v>-3281.1302277767172</c:v>
                </c:pt>
                <c:pt idx="9">
                  <c:v>-755.65733461187483</c:v>
                </c:pt>
                <c:pt idx="10">
                  <c:v>-14334.439871981042</c:v>
                </c:pt>
                <c:pt idx="11">
                  <c:v>2840.6150158028831</c:v>
                </c:pt>
              </c:numCache>
            </c:numRef>
          </c:yVal>
          <c:smooth val="0"/>
          <c:extLst>
            <c:ext xmlns:c16="http://schemas.microsoft.com/office/drawing/2014/chart" uri="{C3380CC4-5D6E-409C-BE32-E72D297353CC}">
              <c16:uniqueId val="{00000004-5E8A-4A00-9170-D04AB60A2977}"/>
            </c:ext>
          </c:extLst>
        </c:ser>
        <c:dLbls>
          <c:showLegendKey val="0"/>
          <c:showVal val="0"/>
          <c:showCatName val="0"/>
          <c:showSerName val="0"/>
          <c:showPercent val="0"/>
          <c:showBubbleSize val="0"/>
        </c:dLbls>
        <c:axId val="1317688303"/>
        <c:axId val="1317679983"/>
      </c:scatterChart>
      <c:valAx>
        <c:axId val="1317688303"/>
        <c:scaling>
          <c:orientation val="minMax"/>
        </c:scaling>
        <c:delete val="0"/>
        <c:axPos val="b"/>
        <c:title>
          <c:tx>
            <c:rich>
              <a:bodyPr/>
              <a:lstStyle/>
              <a:p>
                <a:pPr>
                  <a:defRPr/>
                </a:pPr>
                <a:r>
                  <a:rPr lang="en-US"/>
                  <a:t>X Variable 1</a:t>
                </a:r>
              </a:p>
            </c:rich>
          </c:tx>
          <c:overlay val="0"/>
        </c:title>
        <c:numFmt formatCode="_(* #,##0_);_(* \(#,##0\);_(* &quot;-&quot;??_);_(@_)" sourceLinked="1"/>
        <c:majorTickMark val="out"/>
        <c:minorTickMark val="none"/>
        <c:tickLblPos val="nextTo"/>
        <c:crossAx val="1317679983"/>
        <c:crosses val="autoZero"/>
        <c:crossBetween val="midCat"/>
      </c:valAx>
      <c:valAx>
        <c:axId val="1317679983"/>
        <c:scaling>
          <c:orientation val="minMax"/>
        </c:scaling>
        <c:delete val="0"/>
        <c:axPos val="l"/>
        <c:title>
          <c:tx>
            <c:rich>
              <a:bodyPr/>
              <a:lstStyle/>
              <a:p>
                <a:pPr>
                  <a:defRPr/>
                </a:pPr>
                <a:r>
                  <a:rPr lang="en-US"/>
                  <a:t>Residuals</a:t>
                </a:r>
              </a:p>
            </c:rich>
          </c:tx>
          <c:overlay val="0"/>
        </c:title>
        <c:numFmt formatCode="General" sourceLinked="1"/>
        <c:majorTickMark val="out"/>
        <c:minorTickMark val="none"/>
        <c:tickLblPos val="nextTo"/>
        <c:crossAx val="131768830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X Variable 2  Residual Plot</a:t>
            </a:r>
          </a:p>
        </c:rich>
      </c:tx>
      <c:overlay val="0"/>
    </c:title>
    <c:autoTitleDeleted val="0"/>
    <c:plotArea>
      <c:layout/>
      <c:scatterChart>
        <c:scatterStyle val="lineMarker"/>
        <c:varyColors val="0"/>
        <c:ser>
          <c:idx val="0"/>
          <c:order val="0"/>
          <c:spPr>
            <a:ln w="19050">
              <a:noFill/>
            </a:ln>
          </c:spPr>
          <c:xVal>
            <c:numRef>
              <c:f>'HOC 2019 COMPUTATIONS'!$AW$4:$AW$15</c:f>
              <c:numCache>
                <c:formatCode>#,##0</c:formatCode>
                <c:ptCount val="12"/>
                <c:pt idx="0">
                  <c:v>317</c:v>
                </c:pt>
                <c:pt idx="1">
                  <c:v>208</c:v>
                </c:pt>
                <c:pt idx="2">
                  <c:v>816</c:v>
                </c:pt>
                <c:pt idx="3">
                  <c:v>216</c:v>
                </c:pt>
                <c:pt idx="4">
                  <c:v>479</c:v>
                </c:pt>
                <c:pt idx="5">
                  <c:v>1445</c:v>
                </c:pt>
                <c:pt idx="6">
                  <c:v>212</c:v>
                </c:pt>
                <c:pt idx="7">
                  <c:v>1319</c:v>
                </c:pt>
                <c:pt idx="8">
                  <c:v>1041</c:v>
                </c:pt>
                <c:pt idx="9">
                  <c:v>914</c:v>
                </c:pt>
                <c:pt idx="10">
                  <c:v>1449</c:v>
                </c:pt>
                <c:pt idx="11">
                  <c:v>1073</c:v>
                </c:pt>
              </c:numCache>
            </c:numRef>
          </c:xVal>
          <c:yVal>
            <c:numRef>
              <c:f>'Regression (only used in note)'!$C$27:$C$38</c:f>
              <c:numCache>
                <c:formatCode>General</c:formatCode>
                <c:ptCount val="12"/>
                <c:pt idx="0">
                  <c:v>3179.0005086400924</c:v>
                </c:pt>
                <c:pt idx="1">
                  <c:v>1862.1220232229534</c:v>
                </c:pt>
                <c:pt idx="2">
                  <c:v>4978.2368958519364</c:v>
                </c:pt>
                <c:pt idx="3">
                  <c:v>5661.1349137996585</c:v>
                </c:pt>
                <c:pt idx="4">
                  <c:v>-2855.4460326798871</c:v>
                </c:pt>
                <c:pt idx="5">
                  <c:v>12503.955717997524</c:v>
                </c:pt>
                <c:pt idx="6">
                  <c:v>-10273.225845961264</c:v>
                </c:pt>
                <c:pt idx="7">
                  <c:v>474.83423769574438</c:v>
                </c:pt>
                <c:pt idx="8">
                  <c:v>-3281.1302277767172</c:v>
                </c:pt>
                <c:pt idx="9">
                  <c:v>-755.65733461187483</c:v>
                </c:pt>
                <c:pt idx="10">
                  <c:v>-14334.439871981042</c:v>
                </c:pt>
                <c:pt idx="11">
                  <c:v>2840.6150158028831</c:v>
                </c:pt>
              </c:numCache>
            </c:numRef>
          </c:yVal>
          <c:smooth val="0"/>
          <c:extLst>
            <c:ext xmlns:c16="http://schemas.microsoft.com/office/drawing/2014/chart" uri="{C3380CC4-5D6E-409C-BE32-E72D297353CC}">
              <c16:uniqueId val="{00000004-D32C-4876-841D-F18FD5E7018D}"/>
            </c:ext>
          </c:extLst>
        </c:ser>
        <c:dLbls>
          <c:showLegendKey val="0"/>
          <c:showVal val="0"/>
          <c:showCatName val="0"/>
          <c:showSerName val="0"/>
          <c:showPercent val="0"/>
          <c:showBubbleSize val="0"/>
        </c:dLbls>
        <c:axId val="1317682479"/>
        <c:axId val="1317687471"/>
      </c:scatterChart>
      <c:valAx>
        <c:axId val="1317682479"/>
        <c:scaling>
          <c:orientation val="minMax"/>
        </c:scaling>
        <c:delete val="0"/>
        <c:axPos val="b"/>
        <c:title>
          <c:tx>
            <c:rich>
              <a:bodyPr/>
              <a:lstStyle/>
              <a:p>
                <a:pPr>
                  <a:defRPr/>
                </a:pPr>
                <a:r>
                  <a:rPr lang="en-US"/>
                  <a:t>X Variable 2</a:t>
                </a:r>
              </a:p>
            </c:rich>
          </c:tx>
          <c:overlay val="0"/>
        </c:title>
        <c:numFmt formatCode="#,##0" sourceLinked="1"/>
        <c:majorTickMark val="out"/>
        <c:minorTickMark val="none"/>
        <c:tickLblPos val="nextTo"/>
        <c:crossAx val="1317687471"/>
        <c:crosses val="autoZero"/>
        <c:crossBetween val="midCat"/>
      </c:valAx>
      <c:valAx>
        <c:axId val="1317687471"/>
        <c:scaling>
          <c:orientation val="minMax"/>
        </c:scaling>
        <c:delete val="0"/>
        <c:axPos val="l"/>
        <c:title>
          <c:tx>
            <c:rich>
              <a:bodyPr/>
              <a:lstStyle/>
              <a:p>
                <a:pPr>
                  <a:defRPr/>
                </a:pPr>
                <a:r>
                  <a:rPr lang="en-US"/>
                  <a:t>Residuals</a:t>
                </a:r>
              </a:p>
            </c:rich>
          </c:tx>
          <c:overlay val="0"/>
        </c:title>
        <c:numFmt formatCode="General" sourceLinked="1"/>
        <c:majorTickMark val="out"/>
        <c:minorTickMark val="none"/>
        <c:tickLblPos val="nextTo"/>
        <c:crossAx val="1317682479"/>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X Variable 3  Residual Plot</a:t>
            </a:r>
          </a:p>
        </c:rich>
      </c:tx>
      <c:overlay val="0"/>
    </c:title>
    <c:autoTitleDeleted val="0"/>
    <c:plotArea>
      <c:layout/>
      <c:scatterChart>
        <c:scatterStyle val="lineMarker"/>
        <c:varyColors val="0"/>
        <c:ser>
          <c:idx val="0"/>
          <c:order val="0"/>
          <c:spPr>
            <a:ln w="19050">
              <a:noFill/>
            </a:ln>
          </c:spPr>
          <c:xVal>
            <c:numRef>
              <c:f>'HOC 2019 COMPUTATIONS'!$AX$4:$AX$15</c:f>
              <c:numCache>
                <c:formatCode>"$"#,##0</c:formatCode>
                <c:ptCount val="12"/>
                <c:pt idx="0">
                  <c:v>5406.3701856774442</c:v>
                </c:pt>
                <c:pt idx="1">
                  <c:v>7694.1702693002744</c:v>
                </c:pt>
                <c:pt idx="2">
                  <c:v>6220.4884097861259</c:v>
                </c:pt>
                <c:pt idx="3">
                  <c:v>5478.1493778772083</c:v>
                </c:pt>
                <c:pt idx="4">
                  <c:v>5054.8350084176482</c:v>
                </c:pt>
                <c:pt idx="5">
                  <c:v>3836.6041237896825</c:v>
                </c:pt>
                <c:pt idx="6">
                  <c:v>5392.1935771328863</c:v>
                </c:pt>
                <c:pt idx="7">
                  <c:v>4836.4527058372705</c:v>
                </c:pt>
                <c:pt idx="8">
                  <c:v>2962.82766591769</c:v>
                </c:pt>
                <c:pt idx="9">
                  <c:v>4992.7724273298627</c:v>
                </c:pt>
                <c:pt idx="10">
                  <c:v>4479.5190648400703</c:v>
                </c:pt>
                <c:pt idx="11">
                  <c:v>1327.7018110718259</c:v>
                </c:pt>
              </c:numCache>
            </c:numRef>
          </c:xVal>
          <c:yVal>
            <c:numRef>
              <c:f>'Regression (only used in note)'!$C$27:$C$38</c:f>
              <c:numCache>
                <c:formatCode>General</c:formatCode>
                <c:ptCount val="12"/>
                <c:pt idx="0">
                  <c:v>3179.0005086400924</c:v>
                </c:pt>
                <c:pt idx="1">
                  <c:v>1862.1220232229534</c:v>
                </c:pt>
                <c:pt idx="2">
                  <c:v>4978.2368958519364</c:v>
                </c:pt>
                <c:pt idx="3">
                  <c:v>5661.1349137996585</c:v>
                </c:pt>
                <c:pt idx="4">
                  <c:v>-2855.4460326798871</c:v>
                </c:pt>
                <c:pt idx="5">
                  <c:v>12503.955717997524</c:v>
                </c:pt>
                <c:pt idx="6">
                  <c:v>-10273.225845961264</c:v>
                </c:pt>
                <c:pt idx="7">
                  <c:v>474.83423769574438</c:v>
                </c:pt>
                <c:pt idx="8">
                  <c:v>-3281.1302277767172</c:v>
                </c:pt>
                <c:pt idx="9">
                  <c:v>-755.65733461187483</c:v>
                </c:pt>
                <c:pt idx="10">
                  <c:v>-14334.439871981042</c:v>
                </c:pt>
                <c:pt idx="11">
                  <c:v>2840.6150158028831</c:v>
                </c:pt>
              </c:numCache>
            </c:numRef>
          </c:yVal>
          <c:smooth val="0"/>
          <c:extLst>
            <c:ext xmlns:c16="http://schemas.microsoft.com/office/drawing/2014/chart" uri="{C3380CC4-5D6E-409C-BE32-E72D297353CC}">
              <c16:uniqueId val="{00000004-AD9A-4E5E-8511-7D74A760315E}"/>
            </c:ext>
          </c:extLst>
        </c:ser>
        <c:dLbls>
          <c:showLegendKey val="0"/>
          <c:showVal val="0"/>
          <c:showCatName val="0"/>
          <c:showSerName val="0"/>
          <c:showPercent val="0"/>
          <c:showBubbleSize val="0"/>
        </c:dLbls>
        <c:axId val="1317682895"/>
        <c:axId val="1317691215"/>
      </c:scatterChart>
      <c:valAx>
        <c:axId val="1317682895"/>
        <c:scaling>
          <c:orientation val="minMax"/>
        </c:scaling>
        <c:delete val="0"/>
        <c:axPos val="b"/>
        <c:title>
          <c:tx>
            <c:rich>
              <a:bodyPr/>
              <a:lstStyle/>
              <a:p>
                <a:pPr>
                  <a:defRPr/>
                </a:pPr>
                <a:r>
                  <a:rPr lang="en-US"/>
                  <a:t>X Variable 3</a:t>
                </a:r>
              </a:p>
            </c:rich>
          </c:tx>
          <c:overlay val="0"/>
        </c:title>
        <c:numFmt formatCode="&quot;$&quot;#,##0" sourceLinked="1"/>
        <c:majorTickMark val="out"/>
        <c:minorTickMark val="none"/>
        <c:tickLblPos val="nextTo"/>
        <c:crossAx val="1317691215"/>
        <c:crosses val="autoZero"/>
        <c:crossBetween val="midCat"/>
      </c:valAx>
      <c:valAx>
        <c:axId val="1317691215"/>
        <c:scaling>
          <c:orientation val="minMax"/>
        </c:scaling>
        <c:delete val="0"/>
        <c:axPos val="l"/>
        <c:title>
          <c:tx>
            <c:rich>
              <a:bodyPr/>
              <a:lstStyle/>
              <a:p>
                <a:pPr>
                  <a:defRPr/>
                </a:pPr>
                <a:r>
                  <a:rPr lang="en-US"/>
                  <a:t>Residuals</a:t>
                </a:r>
              </a:p>
            </c:rich>
          </c:tx>
          <c:overlay val="0"/>
        </c:title>
        <c:numFmt formatCode="General" sourceLinked="1"/>
        <c:majorTickMark val="out"/>
        <c:minorTickMark val="none"/>
        <c:tickLblPos val="nextTo"/>
        <c:crossAx val="1317682895"/>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X Variable 3 Line Fit  Plot</a:t>
            </a:r>
          </a:p>
        </c:rich>
      </c:tx>
      <c:overlay val="0"/>
    </c:title>
    <c:autoTitleDeleted val="0"/>
    <c:plotArea>
      <c:layout/>
      <c:scatterChart>
        <c:scatterStyle val="lineMarker"/>
        <c:varyColors val="0"/>
        <c:ser>
          <c:idx val="0"/>
          <c:order val="0"/>
          <c:tx>
            <c:v>Y</c:v>
          </c:tx>
          <c:spPr>
            <a:ln w="19050">
              <a:noFill/>
            </a:ln>
          </c:spPr>
          <c:xVal>
            <c:numRef>
              <c:f>'HOC 2019 COMPUTATIONS'!$AX$4:$AX$15</c:f>
              <c:numCache>
                <c:formatCode>"$"#,##0</c:formatCode>
                <c:ptCount val="12"/>
                <c:pt idx="0">
                  <c:v>5406.3701856774442</c:v>
                </c:pt>
                <c:pt idx="1">
                  <c:v>7694.1702693002744</c:v>
                </c:pt>
                <c:pt idx="2">
                  <c:v>6220.4884097861259</c:v>
                </c:pt>
                <c:pt idx="3">
                  <c:v>5478.1493778772083</c:v>
                </c:pt>
                <c:pt idx="4">
                  <c:v>5054.8350084176482</c:v>
                </c:pt>
                <c:pt idx="5">
                  <c:v>3836.6041237896825</c:v>
                </c:pt>
                <c:pt idx="6">
                  <c:v>5392.1935771328863</c:v>
                </c:pt>
                <c:pt idx="7">
                  <c:v>4836.4527058372705</c:v>
                </c:pt>
                <c:pt idx="8">
                  <c:v>2962.82766591769</c:v>
                </c:pt>
                <c:pt idx="9">
                  <c:v>4992.7724273298627</c:v>
                </c:pt>
                <c:pt idx="10">
                  <c:v>4479.5190648400703</c:v>
                </c:pt>
                <c:pt idx="11">
                  <c:v>1327.7018110718259</c:v>
                </c:pt>
              </c:numCache>
            </c:numRef>
          </c:xVal>
          <c:yVal>
            <c:numRef>
              <c:f>'HOC 2019 COMPUTATIONS'!$AZ$4:$AZ$15</c:f>
              <c:numCache>
                <c:formatCode>"$"#,##0_);\("$"#,##0\)</c:formatCode>
                <c:ptCount val="12"/>
                <c:pt idx="0">
                  <c:v>99921.874637223984</c:v>
                </c:pt>
                <c:pt idx="1">
                  <c:v>92560.954567307737</c:v>
                </c:pt>
                <c:pt idx="2">
                  <c:v>88543.214742646989</c:v>
                </c:pt>
                <c:pt idx="3">
                  <c:v>86849.543425925978</c:v>
                </c:pt>
                <c:pt idx="4">
                  <c:v>80881.154008350757</c:v>
                </c:pt>
                <c:pt idx="5">
                  <c:v>79740.834103806264</c:v>
                </c:pt>
                <c:pt idx="6">
                  <c:v>76069.10957547171</c:v>
                </c:pt>
                <c:pt idx="7">
                  <c:v>65512.46528430628</c:v>
                </c:pt>
                <c:pt idx="8">
                  <c:v>64684.771431316061</c:v>
                </c:pt>
                <c:pt idx="9">
                  <c:v>59244.455404813998</c:v>
                </c:pt>
                <c:pt idx="10">
                  <c:v>52838.82398205658</c:v>
                </c:pt>
                <c:pt idx="11">
                  <c:v>49902.075787511661</c:v>
                </c:pt>
              </c:numCache>
            </c:numRef>
          </c:yVal>
          <c:smooth val="0"/>
          <c:extLst>
            <c:ext xmlns:c16="http://schemas.microsoft.com/office/drawing/2014/chart" uri="{C3380CC4-5D6E-409C-BE32-E72D297353CC}">
              <c16:uniqueId val="{00000004-53E7-4092-BB79-05B426499081}"/>
            </c:ext>
          </c:extLst>
        </c:ser>
        <c:ser>
          <c:idx val="1"/>
          <c:order val="1"/>
          <c:tx>
            <c:v>Predicted Y</c:v>
          </c:tx>
          <c:spPr>
            <a:ln w="19050">
              <a:noFill/>
            </a:ln>
          </c:spPr>
          <c:trendline>
            <c:trendlineType val="linear"/>
            <c:dispRSqr val="0"/>
            <c:dispEq val="0"/>
          </c:trendline>
          <c:xVal>
            <c:numRef>
              <c:f>'HOC 2019 COMPUTATIONS'!$AX$4:$AX$15</c:f>
              <c:numCache>
                <c:formatCode>"$"#,##0</c:formatCode>
                <c:ptCount val="12"/>
                <c:pt idx="0">
                  <c:v>5406.3701856774442</c:v>
                </c:pt>
                <c:pt idx="1">
                  <c:v>7694.1702693002744</c:v>
                </c:pt>
                <c:pt idx="2">
                  <c:v>6220.4884097861259</c:v>
                </c:pt>
                <c:pt idx="3">
                  <c:v>5478.1493778772083</c:v>
                </c:pt>
                <c:pt idx="4">
                  <c:v>5054.8350084176482</c:v>
                </c:pt>
                <c:pt idx="5">
                  <c:v>3836.6041237896825</c:v>
                </c:pt>
                <c:pt idx="6">
                  <c:v>5392.1935771328863</c:v>
                </c:pt>
                <c:pt idx="7">
                  <c:v>4836.4527058372705</c:v>
                </c:pt>
                <c:pt idx="8">
                  <c:v>2962.82766591769</c:v>
                </c:pt>
                <c:pt idx="9">
                  <c:v>4992.7724273298627</c:v>
                </c:pt>
                <c:pt idx="10">
                  <c:v>4479.5190648400703</c:v>
                </c:pt>
                <c:pt idx="11">
                  <c:v>1327.7018110718259</c:v>
                </c:pt>
              </c:numCache>
            </c:numRef>
          </c:xVal>
          <c:yVal>
            <c:numRef>
              <c:f>'Regression (only used in note)'!$B$27:$B$38</c:f>
              <c:numCache>
                <c:formatCode>General</c:formatCode>
                <c:ptCount val="12"/>
                <c:pt idx="0">
                  <c:v>96742.874128583891</c:v>
                </c:pt>
                <c:pt idx="1">
                  <c:v>90698.832544084784</c:v>
                </c:pt>
                <c:pt idx="2">
                  <c:v>83564.977846795053</c:v>
                </c:pt>
                <c:pt idx="3">
                  <c:v>81188.40851212632</c:v>
                </c:pt>
                <c:pt idx="4">
                  <c:v>83736.600041030644</c:v>
                </c:pt>
                <c:pt idx="5">
                  <c:v>67236.878385808741</c:v>
                </c:pt>
                <c:pt idx="6">
                  <c:v>86342.335421432974</c:v>
                </c:pt>
                <c:pt idx="7">
                  <c:v>65037.631046610535</c:v>
                </c:pt>
                <c:pt idx="8">
                  <c:v>67965.901659092779</c:v>
                </c:pt>
                <c:pt idx="9">
                  <c:v>60000.112739425873</c:v>
                </c:pt>
                <c:pt idx="10">
                  <c:v>67173.263854037621</c:v>
                </c:pt>
                <c:pt idx="11">
                  <c:v>47061.460771708778</c:v>
                </c:pt>
              </c:numCache>
            </c:numRef>
          </c:yVal>
          <c:smooth val="0"/>
          <c:extLst>
            <c:ext xmlns:c16="http://schemas.microsoft.com/office/drawing/2014/chart" uri="{C3380CC4-5D6E-409C-BE32-E72D297353CC}">
              <c16:uniqueId val="{00000005-53E7-4092-BB79-05B426499081}"/>
            </c:ext>
          </c:extLst>
        </c:ser>
        <c:dLbls>
          <c:showLegendKey val="0"/>
          <c:showVal val="0"/>
          <c:showCatName val="0"/>
          <c:showSerName val="0"/>
          <c:showPercent val="0"/>
          <c:showBubbleSize val="0"/>
        </c:dLbls>
        <c:axId val="1317679151"/>
        <c:axId val="1317693711"/>
      </c:scatterChart>
      <c:valAx>
        <c:axId val="1317679151"/>
        <c:scaling>
          <c:orientation val="minMax"/>
        </c:scaling>
        <c:delete val="0"/>
        <c:axPos val="b"/>
        <c:title>
          <c:tx>
            <c:rich>
              <a:bodyPr/>
              <a:lstStyle/>
              <a:p>
                <a:pPr>
                  <a:defRPr/>
                </a:pPr>
                <a:r>
                  <a:rPr lang="en-US"/>
                  <a:t>X Variable 3</a:t>
                </a:r>
              </a:p>
            </c:rich>
          </c:tx>
          <c:overlay val="0"/>
        </c:title>
        <c:numFmt formatCode="&quot;$&quot;#,##0" sourceLinked="1"/>
        <c:majorTickMark val="out"/>
        <c:minorTickMark val="none"/>
        <c:tickLblPos val="nextTo"/>
        <c:crossAx val="1317693711"/>
        <c:crosses val="autoZero"/>
        <c:crossBetween val="midCat"/>
      </c:valAx>
      <c:valAx>
        <c:axId val="1317693711"/>
        <c:scaling>
          <c:orientation val="minMax"/>
        </c:scaling>
        <c:delete val="0"/>
        <c:axPos val="l"/>
        <c:title>
          <c:tx>
            <c:rich>
              <a:bodyPr/>
              <a:lstStyle/>
              <a:p>
                <a:pPr>
                  <a:defRPr/>
                </a:pPr>
                <a:r>
                  <a:rPr lang="en-US"/>
                  <a:t>Y</a:t>
                </a:r>
              </a:p>
            </c:rich>
          </c:tx>
          <c:overlay val="0"/>
        </c:title>
        <c:numFmt formatCode="&quot;$&quot;#,##0_);\(&quot;$&quot;#,##0\)" sourceLinked="1"/>
        <c:majorTickMark val="out"/>
        <c:minorTickMark val="none"/>
        <c:tickLblPos val="nextTo"/>
        <c:crossAx val="1317679151"/>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X Variable 2 Line Fit  Plot</a:t>
            </a:r>
          </a:p>
        </c:rich>
      </c:tx>
      <c:overlay val="0"/>
    </c:title>
    <c:autoTitleDeleted val="0"/>
    <c:plotArea>
      <c:layout/>
      <c:scatterChart>
        <c:scatterStyle val="lineMarker"/>
        <c:varyColors val="0"/>
        <c:ser>
          <c:idx val="0"/>
          <c:order val="0"/>
          <c:tx>
            <c:v>Y</c:v>
          </c:tx>
          <c:spPr>
            <a:ln w="19050">
              <a:noFill/>
            </a:ln>
          </c:spPr>
          <c:xVal>
            <c:numRef>
              <c:f>'HOC 2019 COMPUTATIONS'!$AW$4:$AW$15</c:f>
              <c:numCache>
                <c:formatCode>#,##0</c:formatCode>
                <c:ptCount val="12"/>
                <c:pt idx="0">
                  <c:v>317</c:v>
                </c:pt>
                <c:pt idx="1">
                  <c:v>208</c:v>
                </c:pt>
                <c:pt idx="2">
                  <c:v>816</c:v>
                </c:pt>
                <c:pt idx="3">
                  <c:v>216</c:v>
                </c:pt>
                <c:pt idx="4">
                  <c:v>479</c:v>
                </c:pt>
                <c:pt idx="5">
                  <c:v>1445</c:v>
                </c:pt>
                <c:pt idx="6">
                  <c:v>212</c:v>
                </c:pt>
                <c:pt idx="7">
                  <c:v>1319</c:v>
                </c:pt>
                <c:pt idx="8">
                  <c:v>1041</c:v>
                </c:pt>
                <c:pt idx="9">
                  <c:v>914</c:v>
                </c:pt>
                <c:pt idx="10">
                  <c:v>1449</c:v>
                </c:pt>
                <c:pt idx="11">
                  <c:v>1073</c:v>
                </c:pt>
              </c:numCache>
            </c:numRef>
          </c:xVal>
          <c:yVal>
            <c:numRef>
              <c:f>'HOC 2019 COMPUTATIONS'!$AZ$4:$AZ$15</c:f>
              <c:numCache>
                <c:formatCode>"$"#,##0_);\("$"#,##0\)</c:formatCode>
                <c:ptCount val="12"/>
                <c:pt idx="0">
                  <c:v>99921.874637223984</c:v>
                </c:pt>
                <c:pt idx="1">
                  <c:v>92560.954567307737</c:v>
                </c:pt>
                <c:pt idx="2">
                  <c:v>88543.214742646989</c:v>
                </c:pt>
                <c:pt idx="3">
                  <c:v>86849.543425925978</c:v>
                </c:pt>
                <c:pt idx="4">
                  <c:v>80881.154008350757</c:v>
                </c:pt>
                <c:pt idx="5">
                  <c:v>79740.834103806264</c:v>
                </c:pt>
                <c:pt idx="6">
                  <c:v>76069.10957547171</c:v>
                </c:pt>
                <c:pt idx="7">
                  <c:v>65512.46528430628</c:v>
                </c:pt>
                <c:pt idx="8">
                  <c:v>64684.771431316061</c:v>
                </c:pt>
                <c:pt idx="9">
                  <c:v>59244.455404813998</c:v>
                </c:pt>
                <c:pt idx="10">
                  <c:v>52838.82398205658</c:v>
                </c:pt>
                <c:pt idx="11">
                  <c:v>49902.075787511661</c:v>
                </c:pt>
              </c:numCache>
            </c:numRef>
          </c:yVal>
          <c:smooth val="0"/>
          <c:extLst>
            <c:ext xmlns:c16="http://schemas.microsoft.com/office/drawing/2014/chart" uri="{C3380CC4-5D6E-409C-BE32-E72D297353CC}">
              <c16:uniqueId val="{00000004-92C2-490D-A9C2-90C4E3B786B6}"/>
            </c:ext>
          </c:extLst>
        </c:ser>
        <c:ser>
          <c:idx val="1"/>
          <c:order val="1"/>
          <c:tx>
            <c:v>Predicted Y</c:v>
          </c:tx>
          <c:spPr>
            <a:ln w="19050">
              <a:noFill/>
            </a:ln>
          </c:spPr>
          <c:trendline>
            <c:trendlineType val="linear"/>
            <c:dispRSqr val="0"/>
            <c:dispEq val="0"/>
          </c:trendline>
          <c:xVal>
            <c:numRef>
              <c:f>'HOC 2019 COMPUTATIONS'!$AW$4:$AW$15</c:f>
              <c:numCache>
                <c:formatCode>#,##0</c:formatCode>
                <c:ptCount val="12"/>
                <c:pt idx="0">
                  <c:v>317</c:v>
                </c:pt>
                <c:pt idx="1">
                  <c:v>208</c:v>
                </c:pt>
                <c:pt idx="2">
                  <c:v>816</c:v>
                </c:pt>
                <c:pt idx="3">
                  <c:v>216</c:v>
                </c:pt>
                <c:pt idx="4">
                  <c:v>479</c:v>
                </c:pt>
                <c:pt idx="5">
                  <c:v>1445</c:v>
                </c:pt>
                <c:pt idx="6">
                  <c:v>212</c:v>
                </c:pt>
                <c:pt idx="7">
                  <c:v>1319</c:v>
                </c:pt>
                <c:pt idx="8">
                  <c:v>1041</c:v>
                </c:pt>
                <c:pt idx="9">
                  <c:v>914</c:v>
                </c:pt>
                <c:pt idx="10">
                  <c:v>1449</c:v>
                </c:pt>
                <c:pt idx="11">
                  <c:v>1073</c:v>
                </c:pt>
              </c:numCache>
            </c:numRef>
          </c:xVal>
          <c:yVal>
            <c:numRef>
              <c:f>'Regression (only used in note)'!$B$27:$B$38</c:f>
              <c:numCache>
                <c:formatCode>General</c:formatCode>
                <c:ptCount val="12"/>
                <c:pt idx="0">
                  <c:v>96742.874128583891</c:v>
                </c:pt>
                <c:pt idx="1">
                  <c:v>90698.832544084784</c:v>
                </c:pt>
                <c:pt idx="2">
                  <c:v>83564.977846795053</c:v>
                </c:pt>
                <c:pt idx="3">
                  <c:v>81188.40851212632</c:v>
                </c:pt>
                <c:pt idx="4">
                  <c:v>83736.600041030644</c:v>
                </c:pt>
                <c:pt idx="5">
                  <c:v>67236.878385808741</c:v>
                </c:pt>
                <c:pt idx="6">
                  <c:v>86342.335421432974</c:v>
                </c:pt>
                <c:pt idx="7">
                  <c:v>65037.631046610535</c:v>
                </c:pt>
                <c:pt idx="8">
                  <c:v>67965.901659092779</c:v>
                </c:pt>
                <c:pt idx="9">
                  <c:v>60000.112739425873</c:v>
                </c:pt>
                <c:pt idx="10">
                  <c:v>67173.263854037621</c:v>
                </c:pt>
                <c:pt idx="11">
                  <c:v>47061.460771708778</c:v>
                </c:pt>
              </c:numCache>
            </c:numRef>
          </c:yVal>
          <c:smooth val="0"/>
          <c:extLst>
            <c:ext xmlns:c16="http://schemas.microsoft.com/office/drawing/2014/chart" uri="{C3380CC4-5D6E-409C-BE32-E72D297353CC}">
              <c16:uniqueId val="{00000005-92C2-490D-A9C2-90C4E3B786B6}"/>
            </c:ext>
          </c:extLst>
        </c:ser>
        <c:dLbls>
          <c:showLegendKey val="0"/>
          <c:showVal val="0"/>
          <c:showCatName val="0"/>
          <c:showSerName val="0"/>
          <c:showPercent val="0"/>
          <c:showBubbleSize val="0"/>
        </c:dLbls>
        <c:axId val="1317692463"/>
        <c:axId val="1317682895"/>
      </c:scatterChart>
      <c:valAx>
        <c:axId val="1317692463"/>
        <c:scaling>
          <c:orientation val="minMax"/>
        </c:scaling>
        <c:delete val="0"/>
        <c:axPos val="b"/>
        <c:title>
          <c:tx>
            <c:rich>
              <a:bodyPr/>
              <a:lstStyle/>
              <a:p>
                <a:pPr>
                  <a:defRPr/>
                </a:pPr>
                <a:r>
                  <a:rPr lang="en-US"/>
                  <a:t>X Variable 2</a:t>
                </a:r>
              </a:p>
            </c:rich>
          </c:tx>
          <c:overlay val="0"/>
        </c:title>
        <c:numFmt formatCode="#,##0" sourceLinked="1"/>
        <c:majorTickMark val="out"/>
        <c:minorTickMark val="none"/>
        <c:tickLblPos val="nextTo"/>
        <c:crossAx val="1317682895"/>
        <c:crosses val="autoZero"/>
        <c:crossBetween val="midCat"/>
      </c:valAx>
      <c:valAx>
        <c:axId val="1317682895"/>
        <c:scaling>
          <c:orientation val="minMax"/>
        </c:scaling>
        <c:delete val="0"/>
        <c:axPos val="l"/>
        <c:title>
          <c:tx>
            <c:rich>
              <a:bodyPr/>
              <a:lstStyle/>
              <a:p>
                <a:pPr>
                  <a:defRPr/>
                </a:pPr>
                <a:r>
                  <a:rPr lang="en-US"/>
                  <a:t>Y</a:t>
                </a:r>
              </a:p>
            </c:rich>
          </c:tx>
          <c:overlay val="0"/>
        </c:title>
        <c:numFmt formatCode="&quot;$&quot;#,##0_);\(&quot;$&quot;#,##0\)" sourceLinked="1"/>
        <c:majorTickMark val="out"/>
        <c:minorTickMark val="none"/>
        <c:tickLblPos val="nextTo"/>
        <c:crossAx val="1317692463"/>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X Variable 1 Line Fit  Plot</a:t>
            </a:r>
          </a:p>
        </c:rich>
      </c:tx>
      <c:overlay val="0"/>
    </c:title>
    <c:autoTitleDeleted val="0"/>
    <c:plotArea>
      <c:layout/>
      <c:scatterChart>
        <c:scatterStyle val="lineMarker"/>
        <c:varyColors val="0"/>
        <c:ser>
          <c:idx val="0"/>
          <c:order val="0"/>
          <c:tx>
            <c:v>Y</c:v>
          </c:tx>
          <c:spPr>
            <a:ln w="19050">
              <a:noFill/>
            </a:ln>
          </c:spPr>
          <c:xVal>
            <c:numRef>
              <c:f>'HOC 2019 COMPUTATIONS'!$AV$4:$AV$15</c:f>
              <c:numCache>
                <c:formatCode>_(* #,##0_);_(* \(#,##0\);_(* "-"??_);_(@_)</c:formatCode>
                <c:ptCount val="12"/>
                <c:pt idx="0">
                  <c:v>88663.927685530318</c:v>
                </c:pt>
                <c:pt idx="1">
                  <c:v>74298.259344262304</c:v>
                </c:pt>
                <c:pt idx="2">
                  <c:v>83725.868717793273</c:v>
                </c:pt>
                <c:pt idx="3">
                  <c:v>70766.545294978059</c:v>
                </c:pt>
                <c:pt idx="4">
                  <c:v>79930.458735837805</c:v>
                </c:pt>
                <c:pt idx="5">
                  <c:v>86769.849395632307</c:v>
                </c:pt>
                <c:pt idx="6">
                  <c:v>76078.065784832448</c:v>
                </c:pt>
                <c:pt idx="7">
                  <c:v>79298.289125374125</c:v>
                </c:pt>
                <c:pt idx="8">
                  <c:v>81365.008322824724</c:v>
                </c:pt>
                <c:pt idx="9">
                  <c:v>65375.554411014797</c:v>
                </c:pt>
                <c:pt idx="10">
                  <c:v>85095.673406842878</c:v>
                </c:pt>
                <c:pt idx="11">
                  <c:v>65377.609711846315</c:v>
                </c:pt>
              </c:numCache>
            </c:numRef>
          </c:xVal>
          <c:yVal>
            <c:numRef>
              <c:f>'HOC 2019 COMPUTATIONS'!$AZ$4:$AZ$15</c:f>
              <c:numCache>
                <c:formatCode>"$"#,##0_);\("$"#,##0\)</c:formatCode>
                <c:ptCount val="12"/>
                <c:pt idx="0">
                  <c:v>99921.874637223984</c:v>
                </c:pt>
                <c:pt idx="1">
                  <c:v>92560.954567307737</c:v>
                </c:pt>
                <c:pt idx="2">
                  <c:v>88543.214742646989</c:v>
                </c:pt>
                <c:pt idx="3">
                  <c:v>86849.543425925978</c:v>
                </c:pt>
                <c:pt idx="4">
                  <c:v>80881.154008350757</c:v>
                </c:pt>
                <c:pt idx="5">
                  <c:v>79740.834103806264</c:v>
                </c:pt>
                <c:pt idx="6">
                  <c:v>76069.10957547171</c:v>
                </c:pt>
                <c:pt idx="7">
                  <c:v>65512.46528430628</c:v>
                </c:pt>
                <c:pt idx="8">
                  <c:v>64684.771431316061</c:v>
                </c:pt>
                <c:pt idx="9">
                  <c:v>59244.455404813998</c:v>
                </c:pt>
                <c:pt idx="10">
                  <c:v>52838.82398205658</c:v>
                </c:pt>
                <c:pt idx="11">
                  <c:v>49902.075787511661</c:v>
                </c:pt>
              </c:numCache>
            </c:numRef>
          </c:yVal>
          <c:smooth val="0"/>
          <c:extLst>
            <c:ext xmlns:c16="http://schemas.microsoft.com/office/drawing/2014/chart" uri="{C3380CC4-5D6E-409C-BE32-E72D297353CC}">
              <c16:uniqueId val="{00000004-70B5-459A-B777-EABA1E73CAD9}"/>
            </c:ext>
          </c:extLst>
        </c:ser>
        <c:ser>
          <c:idx val="1"/>
          <c:order val="1"/>
          <c:tx>
            <c:v>Predicted Y</c:v>
          </c:tx>
          <c:spPr>
            <a:ln w="19050">
              <a:noFill/>
            </a:ln>
          </c:spPr>
          <c:trendline>
            <c:trendlineType val="linear"/>
            <c:dispRSqr val="0"/>
            <c:dispEq val="0"/>
          </c:trendline>
          <c:xVal>
            <c:numRef>
              <c:f>'HOC 2019 COMPUTATIONS'!$AV$4:$AV$15</c:f>
              <c:numCache>
                <c:formatCode>_(* #,##0_);_(* \(#,##0\);_(* "-"??_);_(@_)</c:formatCode>
                <c:ptCount val="12"/>
                <c:pt idx="0">
                  <c:v>88663.927685530318</c:v>
                </c:pt>
                <c:pt idx="1">
                  <c:v>74298.259344262304</c:v>
                </c:pt>
                <c:pt idx="2">
                  <c:v>83725.868717793273</c:v>
                </c:pt>
                <c:pt idx="3">
                  <c:v>70766.545294978059</c:v>
                </c:pt>
                <c:pt idx="4">
                  <c:v>79930.458735837805</c:v>
                </c:pt>
                <c:pt idx="5">
                  <c:v>86769.849395632307</c:v>
                </c:pt>
                <c:pt idx="6">
                  <c:v>76078.065784832448</c:v>
                </c:pt>
                <c:pt idx="7">
                  <c:v>79298.289125374125</c:v>
                </c:pt>
                <c:pt idx="8">
                  <c:v>81365.008322824724</c:v>
                </c:pt>
                <c:pt idx="9">
                  <c:v>65375.554411014797</c:v>
                </c:pt>
                <c:pt idx="10">
                  <c:v>85095.673406842878</c:v>
                </c:pt>
                <c:pt idx="11">
                  <c:v>65377.609711846315</c:v>
                </c:pt>
              </c:numCache>
            </c:numRef>
          </c:xVal>
          <c:yVal>
            <c:numRef>
              <c:f>'Regression (only used in note)'!$B$27:$B$38</c:f>
              <c:numCache>
                <c:formatCode>General</c:formatCode>
                <c:ptCount val="12"/>
                <c:pt idx="0">
                  <c:v>96742.874128583891</c:v>
                </c:pt>
                <c:pt idx="1">
                  <c:v>90698.832544084784</c:v>
                </c:pt>
                <c:pt idx="2">
                  <c:v>83564.977846795053</c:v>
                </c:pt>
                <c:pt idx="3">
                  <c:v>81188.40851212632</c:v>
                </c:pt>
                <c:pt idx="4">
                  <c:v>83736.600041030644</c:v>
                </c:pt>
                <c:pt idx="5">
                  <c:v>67236.878385808741</c:v>
                </c:pt>
                <c:pt idx="6">
                  <c:v>86342.335421432974</c:v>
                </c:pt>
                <c:pt idx="7">
                  <c:v>65037.631046610535</c:v>
                </c:pt>
                <c:pt idx="8">
                  <c:v>67965.901659092779</c:v>
                </c:pt>
                <c:pt idx="9">
                  <c:v>60000.112739425873</c:v>
                </c:pt>
                <c:pt idx="10">
                  <c:v>67173.263854037621</c:v>
                </c:pt>
                <c:pt idx="11">
                  <c:v>47061.460771708778</c:v>
                </c:pt>
              </c:numCache>
            </c:numRef>
          </c:yVal>
          <c:smooth val="0"/>
          <c:extLst>
            <c:ext xmlns:c16="http://schemas.microsoft.com/office/drawing/2014/chart" uri="{C3380CC4-5D6E-409C-BE32-E72D297353CC}">
              <c16:uniqueId val="{00000005-70B5-459A-B777-EABA1E73CAD9}"/>
            </c:ext>
          </c:extLst>
        </c:ser>
        <c:dLbls>
          <c:showLegendKey val="0"/>
          <c:showVal val="0"/>
          <c:showCatName val="0"/>
          <c:showSerName val="0"/>
          <c:showPercent val="0"/>
          <c:showBubbleSize val="0"/>
        </c:dLbls>
        <c:axId val="1317689135"/>
        <c:axId val="1317682479"/>
      </c:scatterChart>
      <c:valAx>
        <c:axId val="1317689135"/>
        <c:scaling>
          <c:orientation val="minMax"/>
        </c:scaling>
        <c:delete val="0"/>
        <c:axPos val="b"/>
        <c:title>
          <c:tx>
            <c:rich>
              <a:bodyPr/>
              <a:lstStyle/>
              <a:p>
                <a:pPr>
                  <a:defRPr/>
                </a:pPr>
                <a:r>
                  <a:rPr lang="en-US"/>
                  <a:t>X Variable 1</a:t>
                </a:r>
              </a:p>
            </c:rich>
          </c:tx>
          <c:overlay val="0"/>
        </c:title>
        <c:numFmt formatCode="_(* #,##0_);_(* \(#,##0\);_(* &quot;-&quot;??_);_(@_)" sourceLinked="1"/>
        <c:majorTickMark val="out"/>
        <c:minorTickMark val="none"/>
        <c:tickLblPos val="nextTo"/>
        <c:crossAx val="1317682479"/>
        <c:crosses val="autoZero"/>
        <c:crossBetween val="midCat"/>
      </c:valAx>
      <c:valAx>
        <c:axId val="1317682479"/>
        <c:scaling>
          <c:orientation val="minMax"/>
        </c:scaling>
        <c:delete val="0"/>
        <c:axPos val="l"/>
        <c:title>
          <c:tx>
            <c:rich>
              <a:bodyPr/>
              <a:lstStyle/>
              <a:p>
                <a:pPr>
                  <a:defRPr/>
                </a:pPr>
                <a:r>
                  <a:rPr lang="en-US"/>
                  <a:t>Y</a:t>
                </a:r>
              </a:p>
            </c:rich>
          </c:tx>
          <c:overlay val="0"/>
        </c:title>
        <c:numFmt formatCode="&quot;$&quot;#,##0_);\(&quot;$&quot;#,##0\)" sourceLinked="1"/>
        <c:majorTickMark val="out"/>
        <c:minorTickMark val="none"/>
        <c:tickLblPos val="nextTo"/>
        <c:crossAx val="1317689135"/>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238125</xdr:colOff>
      <xdr:row>0</xdr:row>
      <xdr:rowOff>180975</xdr:rowOff>
    </xdr:from>
    <xdr:to>
      <xdr:col>15</xdr:col>
      <xdr:colOff>238125</xdr:colOff>
      <xdr:row>10</xdr:row>
      <xdr:rowOff>180975</xdr:rowOff>
    </xdr:to>
    <xdr:graphicFrame macro="">
      <xdr:nvGraphicFramePr>
        <xdr:cNvPr id="2" name="Chart 1">
          <a:extLst>
            <a:ext uri="{FF2B5EF4-FFF2-40B4-BE49-F238E27FC236}">
              <a16:creationId xmlns:a16="http://schemas.microsoft.com/office/drawing/2014/main" id="{6A53F637-2578-4A11-AE54-707D2B54D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238125</xdr:colOff>
      <xdr:row>2</xdr:row>
      <xdr:rowOff>180975</xdr:rowOff>
    </xdr:from>
    <xdr:to>
      <xdr:col>16</xdr:col>
      <xdr:colOff>238125</xdr:colOff>
      <xdr:row>12</xdr:row>
      <xdr:rowOff>180975</xdr:rowOff>
    </xdr:to>
    <xdr:graphicFrame macro="">
      <xdr:nvGraphicFramePr>
        <xdr:cNvPr id="3" name="Chart 2">
          <a:extLst>
            <a:ext uri="{FF2B5EF4-FFF2-40B4-BE49-F238E27FC236}">
              <a16:creationId xmlns:a16="http://schemas.microsoft.com/office/drawing/2014/main" id="{55D90BA2-C432-4031-91CA-5808F93981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238125</xdr:colOff>
      <xdr:row>4</xdr:row>
      <xdr:rowOff>180975</xdr:rowOff>
    </xdr:from>
    <xdr:to>
      <xdr:col>17</xdr:col>
      <xdr:colOff>238125</xdr:colOff>
      <xdr:row>14</xdr:row>
      <xdr:rowOff>180975</xdr:rowOff>
    </xdr:to>
    <xdr:graphicFrame macro="">
      <xdr:nvGraphicFramePr>
        <xdr:cNvPr id="4" name="Chart 3">
          <a:extLst>
            <a:ext uri="{FF2B5EF4-FFF2-40B4-BE49-F238E27FC236}">
              <a16:creationId xmlns:a16="http://schemas.microsoft.com/office/drawing/2014/main" id="{CB094DEE-650B-4286-BC60-F21F3D17DF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57149</xdr:colOff>
      <xdr:row>9</xdr:row>
      <xdr:rowOff>47625</xdr:rowOff>
    </xdr:from>
    <xdr:to>
      <xdr:col>35</xdr:col>
      <xdr:colOff>19050</xdr:colOff>
      <xdr:row>34</xdr:row>
      <xdr:rowOff>161925</xdr:rowOff>
    </xdr:to>
    <xdr:graphicFrame macro="">
      <xdr:nvGraphicFramePr>
        <xdr:cNvPr id="7" name="Chart 6">
          <a:extLst>
            <a:ext uri="{FF2B5EF4-FFF2-40B4-BE49-F238E27FC236}">
              <a16:creationId xmlns:a16="http://schemas.microsoft.com/office/drawing/2014/main" id="{5279EC0C-0886-4C6B-AD1E-8521A19CB4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238125</xdr:colOff>
      <xdr:row>11</xdr:row>
      <xdr:rowOff>142875</xdr:rowOff>
    </xdr:from>
    <xdr:to>
      <xdr:col>36</xdr:col>
      <xdr:colOff>152400</xdr:colOff>
      <xdr:row>42</xdr:row>
      <xdr:rowOff>9525</xdr:rowOff>
    </xdr:to>
    <xdr:graphicFrame macro="">
      <xdr:nvGraphicFramePr>
        <xdr:cNvPr id="6" name="Chart 5">
          <a:extLst>
            <a:ext uri="{FF2B5EF4-FFF2-40B4-BE49-F238E27FC236}">
              <a16:creationId xmlns:a16="http://schemas.microsoft.com/office/drawing/2014/main" id="{017F1E4D-77F0-4314-AE96-9D64CB1AAB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314324</xdr:colOff>
      <xdr:row>2</xdr:row>
      <xdr:rowOff>28575</xdr:rowOff>
    </xdr:from>
    <xdr:to>
      <xdr:col>34</xdr:col>
      <xdr:colOff>228599</xdr:colOff>
      <xdr:row>24</xdr:row>
      <xdr:rowOff>161925</xdr:rowOff>
    </xdr:to>
    <xdr:graphicFrame macro="">
      <xdr:nvGraphicFramePr>
        <xdr:cNvPr id="5" name="Chart 4">
          <a:extLst>
            <a:ext uri="{FF2B5EF4-FFF2-40B4-BE49-F238E27FC236}">
              <a16:creationId xmlns:a16="http://schemas.microsoft.com/office/drawing/2014/main" id="{6DC20ECE-2642-43DC-8E91-9E5CAB981F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E95F8-B0E7-4B8A-96EC-0BEBD573073F}">
  <dimension ref="A1:C20"/>
  <sheetViews>
    <sheetView tabSelected="1" workbookViewId="0">
      <selection activeCell="A20" sqref="A20"/>
    </sheetView>
  </sheetViews>
  <sheetFormatPr defaultColWidth="9.1796875" defaultRowHeight="21" x14ac:dyDescent="0.5"/>
  <cols>
    <col min="1" max="1" width="133.54296875" style="122" bestFit="1" customWidth="1"/>
    <col min="2" max="2" width="97" style="133" bestFit="1" customWidth="1"/>
    <col min="3" max="16384" width="9.1796875" style="122"/>
  </cols>
  <sheetData>
    <row r="1" spans="1:3" ht="31" x14ac:dyDescent="0.7">
      <c r="A1" s="137" t="s">
        <v>221</v>
      </c>
    </row>
    <row r="3" spans="1:3" ht="31" x14ac:dyDescent="0.7">
      <c r="A3" s="137" t="s">
        <v>378</v>
      </c>
    </row>
    <row r="5" spans="1:3" x14ac:dyDescent="0.5">
      <c r="A5" s="119" t="s">
        <v>225</v>
      </c>
      <c r="B5" s="134"/>
      <c r="C5" s="123"/>
    </row>
    <row r="6" spans="1:3" x14ac:dyDescent="0.5">
      <c r="A6" s="124" t="s">
        <v>210</v>
      </c>
      <c r="B6" s="124" t="s">
        <v>222</v>
      </c>
      <c r="C6" s="123"/>
    </row>
    <row r="7" spans="1:3" x14ac:dyDescent="0.5">
      <c r="A7" s="125" t="s">
        <v>223</v>
      </c>
      <c r="B7" s="125" t="s">
        <v>224</v>
      </c>
      <c r="C7" s="123"/>
    </row>
    <row r="8" spans="1:3" x14ac:dyDescent="0.5">
      <c r="A8" s="125" t="s">
        <v>209</v>
      </c>
      <c r="B8" s="125" t="s">
        <v>380</v>
      </c>
      <c r="C8" s="123"/>
    </row>
    <row r="9" spans="1:3" x14ac:dyDescent="0.5">
      <c r="A9" s="125" t="s">
        <v>226</v>
      </c>
      <c r="B9" s="125" t="s">
        <v>383</v>
      </c>
      <c r="C9" s="123"/>
    </row>
    <row r="10" spans="1:3" x14ac:dyDescent="0.5">
      <c r="A10" s="125" t="s">
        <v>211</v>
      </c>
      <c r="B10" s="125" t="s">
        <v>212</v>
      </c>
      <c r="C10" s="123"/>
    </row>
    <row r="11" spans="1:3" x14ac:dyDescent="0.5">
      <c r="A11" s="126" t="s">
        <v>215</v>
      </c>
      <c r="B11" s="125" t="s">
        <v>216</v>
      </c>
      <c r="C11" s="123"/>
    </row>
    <row r="12" spans="1:3" x14ac:dyDescent="0.5">
      <c r="A12" s="126" t="s">
        <v>227</v>
      </c>
      <c r="B12" s="125" t="s">
        <v>232</v>
      </c>
      <c r="C12" s="123"/>
    </row>
    <row r="13" spans="1:3" x14ac:dyDescent="0.5">
      <c r="A13" s="126" t="s">
        <v>218</v>
      </c>
      <c r="B13" s="125" t="s">
        <v>219</v>
      </c>
      <c r="C13" s="123"/>
    </row>
    <row r="14" spans="1:3" x14ac:dyDescent="0.5">
      <c r="A14" s="126" t="s">
        <v>228</v>
      </c>
      <c r="B14" s="125" t="s">
        <v>229</v>
      </c>
      <c r="C14" s="123"/>
    </row>
    <row r="15" spans="1:3" ht="63" x14ac:dyDescent="0.5">
      <c r="A15" s="126" t="s">
        <v>230</v>
      </c>
      <c r="B15" s="147" t="s">
        <v>384</v>
      </c>
      <c r="C15" s="123"/>
    </row>
    <row r="16" spans="1:3" x14ac:dyDescent="0.5">
      <c r="A16" s="126" t="s">
        <v>231</v>
      </c>
      <c r="B16" s="125" t="s">
        <v>370</v>
      </c>
      <c r="C16" s="123"/>
    </row>
    <row r="17" spans="1:3" x14ac:dyDescent="0.5">
      <c r="A17" s="126" t="s">
        <v>371</v>
      </c>
      <c r="B17" s="125" t="s">
        <v>372</v>
      </c>
      <c r="C17" s="123"/>
    </row>
    <row r="18" spans="1:3" x14ac:dyDescent="0.5">
      <c r="A18" s="122" t="s">
        <v>373</v>
      </c>
      <c r="B18" s="133" t="s">
        <v>374</v>
      </c>
    </row>
    <row r="19" spans="1:3" x14ac:dyDescent="0.5">
      <c r="A19" s="148" t="s">
        <v>385</v>
      </c>
      <c r="B19" s="133" t="s">
        <v>375</v>
      </c>
    </row>
    <row r="20" spans="1:3" x14ac:dyDescent="0.5">
      <c r="A20" s="122" t="s">
        <v>386</v>
      </c>
      <c r="B20" s="133" t="s">
        <v>377</v>
      </c>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7BDB4-1543-4E8F-A73F-859AD54BA71B}">
  <dimension ref="A1:F47"/>
  <sheetViews>
    <sheetView workbookViewId="0">
      <selection activeCell="F10" sqref="F10"/>
    </sheetView>
  </sheetViews>
  <sheetFormatPr defaultColWidth="9.1796875" defaultRowHeight="14.5" x14ac:dyDescent="0.35"/>
  <cols>
    <col min="1" max="16384" width="9.1796875" style="5"/>
  </cols>
  <sheetData>
    <row r="1" spans="1:5" ht="72.5" x14ac:dyDescent="0.35">
      <c r="A1" s="5" t="s">
        <v>244</v>
      </c>
      <c r="C1" s="60" t="s">
        <v>327</v>
      </c>
      <c r="D1" s="60" t="s">
        <v>248</v>
      </c>
      <c r="E1" s="60"/>
    </row>
    <row r="2" spans="1:5" x14ac:dyDescent="0.35">
      <c r="B2" s="5" t="s">
        <v>328</v>
      </c>
      <c r="C2" s="5">
        <v>860</v>
      </c>
      <c r="D2" s="5">
        <v>6.1</v>
      </c>
    </row>
    <row r="3" spans="1:5" x14ac:dyDescent="0.35">
      <c r="B3" s="5" t="s">
        <v>329</v>
      </c>
      <c r="C3" s="5">
        <v>610</v>
      </c>
      <c r="D3" s="5">
        <v>0.6</v>
      </c>
    </row>
    <row r="4" spans="1:5" x14ac:dyDescent="0.35">
      <c r="B4" s="5" t="s">
        <v>330</v>
      </c>
      <c r="C4" s="5">
        <v>760</v>
      </c>
      <c r="D4" s="5">
        <v>4.5</v>
      </c>
    </row>
    <row r="5" spans="1:5" x14ac:dyDescent="0.35">
      <c r="B5" s="5" t="s">
        <v>331</v>
      </c>
      <c r="C5" s="5">
        <v>840</v>
      </c>
      <c r="D5" s="5">
        <v>4.9000000000000004</v>
      </c>
    </row>
    <row r="6" spans="1:5" x14ac:dyDescent="0.35">
      <c r="B6" s="5" t="s">
        <v>332</v>
      </c>
      <c r="C6" s="5">
        <v>500</v>
      </c>
      <c r="D6" s="5">
        <v>6.9</v>
      </c>
    </row>
    <row r="7" spans="1:5" x14ac:dyDescent="0.35">
      <c r="B7" s="5" t="s">
        <v>333</v>
      </c>
      <c r="C7" s="5">
        <v>560</v>
      </c>
      <c r="D7" s="5">
        <v>4</v>
      </c>
    </row>
    <row r="8" spans="1:5" x14ac:dyDescent="0.35">
      <c r="B8" s="5" t="s">
        <v>314</v>
      </c>
      <c r="C8" s="5">
        <v>260</v>
      </c>
      <c r="D8" s="5">
        <v>2</v>
      </c>
    </row>
    <row r="9" spans="1:5" x14ac:dyDescent="0.35">
      <c r="B9" s="5" t="s">
        <v>334</v>
      </c>
      <c r="C9" s="5">
        <v>700</v>
      </c>
      <c r="D9" s="5">
        <v>4</v>
      </c>
    </row>
    <row r="10" spans="1:5" x14ac:dyDescent="0.35">
      <c r="B10" s="5" t="s">
        <v>335</v>
      </c>
      <c r="C10" s="5">
        <v>890</v>
      </c>
      <c r="D10" s="5">
        <v>5.2</v>
      </c>
    </row>
    <row r="11" spans="1:5" x14ac:dyDescent="0.35">
      <c r="B11" s="5" t="s">
        <v>336</v>
      </c>
      <c r="C11" s="5">
        <v>700</v>
      </c>
      <c r="D11" s="5">
        <v>4.8</v>
      </c>
    </row>
    <row r="12" spans="1:5" x14ac:dyDescent="0.35">
      <c r="B12" s="5" t="s">
        <v>337</v>
      </c>
      <c r="C12" s="5">
        <v>430</v>
      </c>
      <c r="D12" s="5">
        <v>2.6</v>
      </c>
    </row>
    <row r="13" spans="1:5" x14ac:dyDescent="0.35">
      <c r="B13" s="5" t="s">
        <v>338</v>
      </c>
      <c r="C13" s="5">
        <v>700</v>
      </c>
      <c r="D13" s="5">
        <v>6</v>
      </c>
    </row>
    <row r="14" spans="1:5" x14ac:dyDescent="0.35">
      <c r="B14" s="5" t="s">
        <v>339</v>
      </c>
      <c r="C14" s="5">
        <v>450</v>
      </c>
      <c r="D14" s="5">
        <v>3</v>
      </c>
    </row>
    <row r="15" spans="1:5" x14ac:dyDescent="0.35">
      <c r="B15" s="5" t="s">
        <v>340</v>
      </c>
      <c r="C15" s="5">
        <v>620</v>
      </c>
      <c r="D15" s="5">
        <v>3.7</v>
      </c>
    </row>
    <row r="16" spans="1:5" x14ac:dyDescent="0.35">
      <c r="B16" s="5" t="s">
        <v>341</v>
      </c>
      <c r="C16" s="5">
        <v>860</v>
      </c>
      <c r="D16" s="5">
        <v>6.9</v>
      </c>
    </row>
    <row r="17" spans="2:6" x14ac:dyDescent="0.35">
      <c r="B17" s="5" t="s">
        <v>342</v>
      </c>
      <c r="C17" s="135">
        <v>1020</v>
      </c>
      <c r="D17" s="5">
        <v>6.4</v>
      </c>
      <c r="F17" s="135"/>
    </row>
    <row r="18" spans="2:6" x14ac:dyDescent="0.35">
      <c r="B18" s="5" t="s">
        <v>343</v>
      </c>
      <c r="C18" s="5">
        <v>280</v>
      </c>
      <c r="D18" s="5">
        <v>2.7</v>
      </c>
    </row>
    <row r="19" spans="2:6" x14ac:dyDescent="0.35">
      <c r="B19" s="5" t="s">
        <v>344</v>
      </c>
      <c r="C19" s="5">
        <v>450</v>
      </c>
      <c r="D19" s="5">
        <v>2.4</v>
      </c>
    </row>
    <row r="20" spans="2:6" x14ac:dyDescent="0.35">
      <c r="B20" s="5" t="s">
        <v>345</v>
      </c>
      <c r="C20" s="5">
        <v>250</v>
      </c>
      <c r="D20" s="5">
        <v>2</v>
      </c>
    </row>
    <row r="21" spans="2:6" x14ac:dyDescent="0.35">
      <c r="B21" s="5" t="s">
        <v>346</v>
      </c>
      <c r="C21" s="5">
        <v>540</v>
      </c>
      <c r="D21" s="5">
        <v>2.2000000000000002</v>
      </c>
    </row>
    <row r="22" spans="2:6" x14ac:dyDescent="0.35">
      <c r="B22" s="5" t="s">
        <v>347</v>
      </c>
      <c r="C22" s="5">
        <v>280</v>
      </c>
      <c r="D22" s="5">
        <v>2.4</v>
      </c>
    </row>
    <row r="23" spans="2:6" x14ac:dyDescent="0.35">
      <c r="B23" s="5" t="s">
        <v>129</v>
      </c>
      <c r="C23" s="5">
        <v>950</v>
      </c>
      <c r="D23" s="5">
        <v>5.5</v>
      </c>
    </row>
    <row r="24" spans="2:6" x14ac:dyDescent="0.35">
      <c r="B24" s="5" t="s">
        <v>348</v>
      </c>
      <c r="C24" s="5">
        <v>610</v>
      </c>
      <c r="D24" s="5">
        <v>4.5999999999999996</v>
      </c>
    </row>
    <row r="25" spans="2:6" x14ac:dyDescent="0.35">
      <c r="B25" s="5" t="s">
        <v>349</v>
      </c>
      <c r="C25" s="5">
        <v>640</v>
      </c>
      <c r="D25" s="5">
        <v>3.7</v>
      </c>
    </row>
    <row r="26" spans="2:6" x14ac:dyDescent="0.35">
      <c r="B26" s="5" t="s">
        <v>350</v>
      </c>
      <c r="C26" s="5">
        <v>500</v>
      </c>
      <c r="D26" s="5">
        <v>2.9</v>
      </c>
    </row>
    <row r="27" spans="2:6" x14ac:dyDescent="0.35">
      <c r="B27" s="5" t="s">
        <v>351</v>
      </c>
      <c r="C27" s="5">
        <v>640</v>
      </c>
      <c r="D27" s="5">
        <v>5</v>
      </c>
    </row>
    <row r="28" spans="2:6" x14ac:dyDescent="0.35">
      <c r="B28" s="5" t="s">
        <v>352</v>
      </c>
      <c r="C28" s="5">
        <v>300</v>
      </c>
      <c r="D28" s="5">
        <v>2.5</v>
      </c>
    </row>
    <row r="29" spans="2:6" x14ac:dyDescent="0.35">
      <c r="B29" s="5" t="s">
        <v>353</v>
      </c>
      <c r="C29" s="5">
        <v>310</v>
      </c>
      <c r="D29" s="5">
        <v>2.2000000000000002</v>
      </c>
    </row>
    <row r="30" spans="2:6" x14ac:dyDescent="0.35">
      <c r="B30" s="5" t="s">
        <v>354</v>
      </c>
      <c r="C30" s="5">
        <v>630</v>
      </c>
      <c r="D30" s="5">
        <v>4</v>
      </c>
    </row>
    <row r="31" spans="2:6" x14ac:dyDescent="0.35">
      <c r="B31" s="5" t="s">
        <v>355</v>
      </c>
      <c r="C31" s="5">
        <v>330</v>
      </c>
      <c r="D31" s="5">
        <v>1.1000000000000001</v>
      </c>
    </row>
    <row r="32" spans="2:6" x14ac:dyDescent="0.35">
      <c r="B32" s="5" t="s">
        <v>356</v>
      </c>
      <c r="C32" s="5">
        <v>520</v>
      </c>
      <c r="D32" s="5">
        <v>4</v>
      </c>
    </row>
    <row r="33" spans="2:4" x14ac:dyDescent="0.35">
      <c r="B33" s="5" t="s">
        <v>357</v>
      </c>
      <c r="C33" s="5">
        <v>430</v>
      </c>
      <c r="D33" s="5">
        <v>2.8</v>
      </c>
    </row>
    <row r="34" spans="2:4" x14ac:dyDescent="0.35">
      <c r="B34" s="5" t="s">
        <v>358</v>
      </c>
      <c r="C34" s="5">
        <v>610</v>
      </c>
      <c r="D34" s="5">
        <v>4.0999999999999996</v>
      </c>
    </row>
    <row r="35" spans="2:4" x14ac:dyDescent="0.35">
      <c r="B35" s="5" t="s">
        <v>359</v>
      </c>
      <c r="C35" s="5">
        <v>910</v>
      </c>
      <c r="D35" s="5">
        <v>4.7</v>
      </c>
    </row>
    <row r="36" spans="2:4" x14ac:dyDescent="0.35">
      <c r="B36" s="5" t="s">
        <v>360</v>
      </c>
      <c r="C36" s="5">
        <v>500</v>
      </c>
      <c r="D36" s="5">
        <v>4.0999999999999996</v>
      </c>
    </row>
    <row r="37" spans="2:4" x14ac:dyDescent="0.35">
      <c r="B37" s="5" t="s">
        <v>361</v>
      </c>
      <c r="C37" s="5">
        <v>600</v>
      </c>
      <c r="D37" s="5">
        <v>3.6</v>
      </c>
    </row>
    <row r="38" spans="2:4" x14ac:dyDescent="0.35">
      <c r="B38" s="5" t="s">
        <v>323</v>
      </c>
      <c r="C38" s="5">
        <v>570</v>
      </c>
      <c r="D38" s="5">
        <v>4.5999999999999996</v>
      </c>
    </row>
    <row r="39" spans="2:4" x14ac:dyDescent="0.35">
      <c r="B39" s="5" t="s">
        <v>324</v>
      </c>
      <c r="C39" s="5">
        <v>650</v>
      </c>
      <c r="D39" s="5">
        <v>3.5</v>
      </c>
    </row>
    <row r="40" spans="2:4" x14ac:dyDescent="0.35">
      <c r="B40" s="5" t="s">
        <v>362</v>
      </c>
      <c r="C40" s="5">
        <v>740</v>
      </c>
      <c r="D40" s="5">
        <v>6.1</v>
      </c>
    </row>
    <row r="41" spans="2:4" x14ac:dyDescent="0.35">
      <c r="B41" s="5" t="s">
        <v>363</v>
      </c>
      <c r="C41" s="5">
        <v>740</v>
      </c>
      <c r="D41" s="5">
        <v>4.0999999999999996</v>
      </c>
    </row>
    <row r="42" spans="2:4" x14ac:dyDescent="0.35">
      <c r="B42" s="5" t="s">
        <v>364</v>
      </c>
      <c r="C42" s="5">
        <v>390</v>
      </c>
      <c r="D42" s="5">
        <v>5.7</v>
      </c>
    </row>
    <row r="43" spans="2:4" x14ac:dyDescent="0.35">
      <c r="B43" s="5" t="s">
        <v>365</v>
      </c>
      <c r="C43" s="5">
        <v>670</v>
      </c>
      <c r="D43" s="5">
        <v>4.0999999999999996</v>
      </c>
    </row>
    <row r="44" spans="2:4" x14ac:dyDescent="0.35">
      <c r="B44" s="5" t="s">
        <v>366</v>
      </c>
      <c r="C44" s="5">
        <v>400</v>
      </c>
      <c r="D44" s="5">
        <v>4.2</v>
      </c>
    </row>
    <row r="45" spans="2:4" x14ac:dyDescent="0.35">
      <c r="B45" s="5" t="s">
        <v>367</v>
      </c>
      <c r="C45" s="5">
        <v>620</v>
      </c>
      <c r="D45" s="5">
        <v>7</v>
      </c>
    </row>
    <row r="46" spans="2:4" x14ac:dyDescent="0.35">
      <c r="B46" s="5" t="s">
        <v>368</v>
      </c>
      <c r="C46" s="5">
        <v>620</v>
      </c>
      <c r="D46" s="5">
        <v>4.4000000000000004</v>
      </c>
    </row>
    <row r="47" spans="2:4" x14ac:dyDescent="0.35">
      <c r="B47" s="5" t="s">
        <v>369</v>
      </c>
      <c r="C47" s="5">
        <v>680</v>
      </c>
      <c r="D47" s="5">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83EF1-1627-4156-B533-D31E5DDCDC9E}">
  <dimension ref="A1:EQ78"/>
  <sheetViews>
    <sheetView workbookViewId="0">
      <selection activeCell="B33" sqref="B33"/>
    </sheetView>
  </sheetViews>
  <sheetFormatPr defaultColWidth="9.1796875" defaultRowHeight="14.5" x14ac:dyDescent="0.35"/>
  <cols>
    <col min="1" max="1" width="41.81640625" style="106" customWidth="1"/>
    <col min="2" max="2" width="22.453125" style="60" customWidth="1"/>
    <col min="3" max="13" width="6" style="60" bestFit="1" customWidth="1"/>
    <col min="14" max="14" width="6" style="60" customWidth="1"/>
    <col min="15" max="15" width="14.1796875" style="60" customWidth="1"/>
    <col min="16" max="16384" width="9.1796875" style="60"/>
  </cols>
  <sheetData>
    <row r="1" spans="1:30" x14ac:dyDescent="0.35">
      <c r="A1" s="149" t="s">
        <v>159</v>
      </c>
      <c r="B1" s="149"/>
      <c r="C1" s="149"/>
      <c r="D1" s="149"/>
      <c r="E1" s="149"/>
      <c r="F1" s="149"/>
      <c r="G1" s="149"/>
      <c r="H1" s="149"/>
      <c r="I1" s="149"/>
      <c r="J1" s="149"/>
      <c r="K1" s="149"/>
      <c r="L1" s="149"/>
      <c r="M1" s="149"/>
      <c r="N1" s="90"/>
      <c r="O1" s="150" t="s">
        <v>202</v>
      </c>
      <c r="P1" s="150"/>
      <c r="Q1" s="150"/>
      <c r="R1" s="150"/>
      <c r="S1" s="150"/>
      <c r="T1" s="150"/>
      <c r="U1" s="151" t="s">
        <v>160</v>
      </c>
      <c r="V1" s="151"/>
      <c r="W1" s="151"/>
      <c r="X1" s="151"/>
      <c r="Y1" s="151"/>
      <c r="Z1" s="151"/>
      <c r="AA1" s="151"/>
      <c r="AB1" s="151"/>
      <c r="AC1" s="151"/>
      <c r="AD1" s="151"/>
    </row>
    <row r="2" spans="1:30" x14ac:dyDescent="0.35">
      <c r="A2" s="91" t="s">
        <v>161</v>
      </c>
      <c r="B2" s="91" t="s">
        <v>162</v>
      </c>
      <c r="C2" s="91" t="s">
        <v>163</v>
      </c>
      <c r="D2" s="91" t="s">
        <v>164</v>
      </c>
      <c r="E2" s="91" t="s">
        <v>165</v>
      </c>
      <c r="F2" s="91" t="s">
        <v>166</v>
      </c>
      <c r="G2" s="91" t="s">
        <v>167</v>
      </c>
      <c r="H2" s="91" t="s">
        <v>168</v>
      </c>
      <c r="I2" s="91" t="s">
        <v>169</v>
      </c>
      <c r="J2" s="91" t="s">
        <v>170</v>
      </c>
      <c r="K2" s="91" t="s">
        <v>171</v>
      </c>
      <c r="L2" s="91" t="s">
        <v>172</v>
      </c>
      <c r="M2" s="91" t="s">
        <v>173</v>
      </c>
      <c r="N2" s="91" t="s">
        <v>174</v>
      </c>
      <c r="O2" s="92" t="s">
        <v>175</v>
      </c>
      <c r="P2" s="93" t="s">
        <v>169</v>
      </c>
      <c r="Q2" s="93" t="s">
        <v>170</v>
      </c>
      <c r="R2" s="93" t="s">
        <v>171</v>
      </c>
      <c r="S2" s="93" t="s">
        <v>172</v>
      </c>
      <c r="T2" s="93" t="s">
        <v>173</v>
      </c>
      <c r="U2" s="93" t="s">
        <v>169</v>
      </c>
      <c r="V2" s="93" t="s">
        <v>170</v>
      </c>
      <c r="W2" s="93" t="s">
        <v>171</v>
      </c>
      <c r="X2" s="93" t="s">
        <v>172</v>
      </c>
      <c r="Y2" s="93" t="s">
        <v>173</v>
      </c>
      <c r="Z2" s="93"/>
      <c r="AA2" s="93"/>
      <c r="AB2" s="93"/>
      <c r="AC2" s="93"/>
      <c r="AD2" s="93"/>
    </row>
    <row r="3" spans="1:30" x14ac:dyDescent="0.35">
      <c r="A3" s="103" t="s">
        <v>176</v>
      </c>
      <c r="B3" s="94" t="s">
        <v>177</v>
      </c>
      <c r="C3" s="95">
        <v>4961</v>
      </c>
      <c r="D3" s="95">
        <v>5260</v>
      </c>
      <c r="E3" s="95">
        <v>5270</v>
      </c>
      <c r="F3" s="95">
        <v>5479</v>
      </c>
      <c r="G3" s="95">
        <v>5514</v>
      </c>
      <c r="H3" s="95">
        <v>5258</v>
      </c>
      <c r="I3" s="95">
        <v>5023</v>
      </c>
      <c r="J3" s="95">
        <v>4637</v>
      </c>
      <c r="K3" s="95">
        <v>4874</v>
      </c>
      <c r="L3" s="95">
        <v>4875</v>
      </c>
      <c r="M3" s="95">
        <v>4673</v>
      </c>
      <c r="N3" s="95">
        <v>4539</v>
      </c>
      <c r="O3" s="96" t="s">
        <v>178</v>
      </c>
      <c r="P3" s="97">
        <v>5032</v>
      </c>
      <c r="Q3" s="97">
        <v>4785</v>
      </c>
      <c r="R3" s="97">
        <v>4567</v>
      </c>
      <c r="S3" s="97">
        <v>4600</v>
      </c>
      <c r="T3" s="97">
        <v>4660</v>
      </c>
      <c r="U3" s="98">
        <f>+(P3-H3)/P3</f>
        <v>-4.4912559618441969E-2</v>
      </c>
      <c r="V3" s="98">
        <f>+(Q3-I3)/Q3</f>
        <v>-4.9738766980146287E-2</v>
      </c>
      <c r="W3" s="98">
        <f>+(R3-J3)/R3</f>
        <v>-1.5327348368732209E-2</v>
      </c>
      <c r="X3" s="98">
        <f>+(S3-K3)/S3</f>
        <v>-5.9565217391304347E-2</v>
      </c>
      <c r="Y3" s="98">
        <f>+(T3-L3)/T3</f>
        <v>-4.6137339055793994E-2</v>
      </c>
      <c r="Z3" s="98"/>
      <c r="AA3" s="98"/>
      <c r="AB3" s="98"/>
      <c r="AC3" s="98"/>
      <c r="AD3" s="98"/>
    </row>
    <row r="4" spans="1:30" x14ac:dyDescent="0.35">
      <c r="A4" s="103" t="s">
        <v>179</v>
      </c>
      <c r="B4" s="94" t="s">
        <v>177</v>
      </c>
      <c r="C4" s="95">
        <v>313</v>
      </c>
      <c r="D4" s="95">
        <v>344</v>
      </c>
      <c r="E4" s="95">
        <v>362</v>
      </c>
      <c r="F4" s="95">
        <v>322</v>
      </c>
      <c r="G4" s="95">
        <v>357</v>
      </c>
      <c r="H4" s="95">
        <v>371</v>
      </c>
      <c r="I4" s="95">
        <v>313</v>
      </c>
      <c r="J4" s="95">
        <v>346</v>
      </c>
      <c r="K4" s="95">
        <v>355</v>
      </c>
      <c r="L4" s="95">
        <v>346</v>
      </c>
      <c r="M4" s="95">
        <v>312</v>
      </c>
      <c r="N4" s="95">
        <v>334</v>
      </c>
      <c r="O4" s="99" t="s">
        <v>28</v>
      </c>
      <c r="P4" s="100">
        <v>321</v>
      </c>
      <c r="Q4" s="100">
        <v>301</v>
      </c>
      <c r="R4" s="100">
        <v>305</v>
      </c>
      <c r="S4" s="100">
        <v>295</v>
      </c>
      <c r="T4" s="100">
        <v>297</v>
      </c>
      <c r="U4" s="98">
        <f t="shared" ref="U4:Y18" si="0">+(P4-H4)/P4</f>
        <v>-0.1557632398753894</v>
      </c>
      <c r="V4" s="98">
        <f t="shared" si="0"/>
        <v>-3.9867109634551492E-2</v>
      </c>
      <c r="W4" s="98">
        <f t="shared" si="0"/>
        <v>-0.13442622950819672</v>
      </c>
      <c r="X4" s="98">
        <f t="shared" si="0"/>
        <v>-0.20338983050847459</v>
      </c>
      <c r="Y4" s="98">
        <f t="shared" si="0"/>
        <v>-0.16498316498316498</v>
      </c>
      <c r="Z4" s="98"/>
      <c r="AA4" s="98"/>
      <c r="AB4" s="98"/>
      <c r="AC4" s="98"/>
      <c r="AD4" s="98"/>
    </row>
    <row r="5" spans="1:30" x14ac:dyDescent="0.35">
      <c r="A5" s="103" t="s">
        <v>180</v>
      </c>
      <c r="B5" s="94" t="s">
        <v>177</v>
      </c>
      <c r="C5" s="95">
        <v>216</v>
      </c>
      <c r="D5" s="95">
        <v>202</v>
      </c>
      <c r="E5" s="95">
        <v>196</v>
      </c>
      <c r="F5" s="95">
        <v>271</v>
      </c>
      <c r="G5" s="95">
        <v>254</v>
      </c>
      <c r="H5" s="95">
        <v>237</v>
      </c>
      <c r="I5" s="95">
        <v>229</v>
      </c>
      <c r="J5" s="95">
        <v>227</v>
      </c>
      <c r="K5" s="95">
        <v>250</v>
      </c>
      <c r="L5" s="95">
        <v>223</v>
      </c>
      <c r="M5" s="95">
        <v>209</v>
      </c>
      <c r="N5" s="95">
        <v>219</v>
      </c>
      <c r="O5" s="99" t="s">
        <v>29</v>
      </c>
      <c r="P5" s="100">
        <v>215</v>
      </c>
      <c r="Q5" s="100">
        <v>216</v>
      </c>
      <c r="R5" s="100">
        <v>211</v>
      </c>
      <c r="S5" s="100">
        <v>214</v>
      </c>
      <c r="T5" s="100">
        <v>214</v>
      </c>
      <c r="U5" s="98">
        <f t="shared" si="0"/>
        <v>-0.10232558139534884</v>
      </c>
      <c r="V5" s="98">
        <f t="shared" si="0"/>
        <v>-6.0185185185185182E-2</v>
      </c>
      <c r="W5" s="98">
        <f t="shared" si="0"/>
        <v>-7.582938388625593E-2</v>
      </c>
      <c r="X5" s="98">
        <f t="shared" si="0"/>
        <v>-0.16822429906542055</v>
      </c>
      <c r="Y5" s="98">
        <f t="shared" si="0"/>
        <v>-4.2056074766355138E-2</v>
      </c>
      <c r="Z5" s="98"/>
      <c r="AA5" s="98"/>
      <c r="AB5" s="98"/>
      <c r="AC5" s="98"/>
      <c r="AD5" s="98"/>
    </row>
    <row r="6" spans="1:30" x14ac:dyDescent="0.35">
      <c r="A6" s="103" t="s">
        <v>181</v>
      </c>
      <c r="B6" s="94" t="s">
        <v>177</v>
      </c>
      <c r="C6" s="95">
        <v>515</v>
      </c>
      <c r="D6" s="95">
        <v>555</v>
      </c>
      <c r="E6" s="95">
        <v>603</v>
      </c>
      <c r="F6" s="95">
        <v>651</v>
      </c>
      <c r="G6" s="95">
        <v>694</v>
      </c>
      <c r="H6" s="95">
        <v>662</v>
      </c>
      <c r="I6" s="95">
        <v>624</v>
      </c>
      <c r="J6" s="95">
        <v>597</v>
      </c>
      <c r="K6" s="95">
        <v>613</v>
      </c>
      <c r="L6" s="95">
        <v>603</v>
      </c>
      <c r="M6" s="95">
        <v>591</v>
      </c>
      <c r="N6" s="95">
        <v>507</v>
      </c>
      <c r="O6" s="99" t="s">
        <v>30</v>
      </c>
      <c r="P6" s="100">
        <v>588</v>
      </c>
      <c r="Q6" s="100">
        <v>574</v>
      </c>
      <c r="R6" s="100">
        <v>566</v>
      </c>
      <c r="S6" s="100">
        <v>562</v>
      </c>
      <c r="T6" s="100">
        <v>558</v>
      </c>
      <c r="U6" s="98">
        <f t="shared" si="0"/>
        <v>-0.12585034013605442</v>
      </c>
      <c r="V6" s="98">
        <f t="shared" si="0"/>
        <v>-8.7108013937282236E-2</v>
      </c>
      <c r="W6" s="98">
        <f t="shared" si="0"/>
        <v>-5.4770318021201414E-2</v>
      </c>
      <c r="X6" s="98">
        <f t="shared" si="0"/>
        <v>-9.0747330960854092E-2</v>
      </c>
      <c r="Y6" s="98">
        <f t="shared" si="0"/>
        <v>-8.0645161290322578E-2</v>
      </c>
      <c r="Z6" s="98"/>
      <c r="AA6" s="98"/>
      <c r="AB6" s="98"/>
      <c r="AC6" s="98"/>
      <c r="AD6" s="98"/>
    </row>
    <row r="7" spans="1:30" x14ac:dyDescent="0.35">
      <c r="A7" s="103" t="s">
        <v>182</v>
      </c>
      <c r="B7" s="94" t="s">
        <v>177</v>
      </c>
      <c r="C7" s="95">
        <v>43</v>
      </c>
      <c r="D7" s="95">
        <v>52</v>
      </c>
      <c r="E7" s="95">
        <v>50</v>
      </c>
      <c r="F7" s="95">
        <v>47</v>
      </c>
      <c r="G7" s="95">
        <v>51</v>
      </c>
      <c r="H7" s="95">
        <v>49</v>
      </c>
      <c r="I7" s="95">
        <v>50</v>
      </c>
      <c r="J7" s="95">
        <v>49</v>
      </c>
      <c r="K7" s="95">
        <v>46</v>
      </c>
      <c r="L7" s="95">
        <v>56</v>
      </c>
      <c r="M7" s="95">
        <v>45</v>
      </c>
      <c r="N7" s="95">
        <v>35</v>
      </c>
      <c r="O7" s="99" t="s">
        <v>31</v>
      </c>
      <c r="P7" s="100">
        <v>45</v>
      </c>
      <c r="Q7" s="100">
        <v>41</v>
      </c>
      <c r="R7" s="100">
        <v>37</v>
      </c>
      <c r="S7" s="100">
        <v>41</v>
      </c>
      <c r="T7" s="100">
        <v>44</v>
      </c>
      <c r="U7" s="98">
        <f t="shared" si="0"/>
        <v>-8.8888888888888892E-2</v>
      </c>
      <c r="V7" s="98">
        <f t="shared" si="0"/>
        <v>-0.21951219512195122</v>
      </c>
      <c r="W7" s="98">
        <f t="shared" si="0"/>
        <v>-0.32432432432432434</v>
      </c>
      <c r="X7" s="98">
        <f t="shared" si="0"/>
        <v>-0.12195121951219512</v>
      </c>
      <c r="Y7" s="98">
        <f t="shared" si="0"/>
        <v>-0.27272727272727271</v>
      </c>
      <c r="Z7" s="98"/>
      <c r="AA7" s="98"/>
      <c r="AB7" s="98"/>
      <c r="AC7" s="98"/>
      <c r="AD7" s="98"/>
    </row>
    <row r="8" spans="1:30" x14ac:dyDescent="0.35">
      <c r="A8" s="103" t="s">
        <v>183</v>
      </c>
      <c r="B8" s="94" t="s">
        <v>177</v>
      </c>
      <c r="C8" s="95">
        <v>514</v>
      </c>
      <c r="D8" s="95">
        <v>705</v>
      </c>
      <c r="E8" s="95">
        <v>542</v>
      </c>
      <c r="F8" s="95">
        <v>594</v>
      </c>
      <c r="G8" s="95">
        <v>619</v>
      </c>
      <c r="H8" s="95">
        <v>717</v>
      </c>
      <c r="I8" s="95">
        <v>750</v>
      </c>
      <c r="J8" s="95">
        <v>612</v>
      </c>
      <c r="K8" s="95">
        <v>634</v>
      </c>
      <c r="L8" s="95">
        <v>642</v>
      </c>
      <c r="M8" s="95">
        <v>573</v>
      </c>
      <c r="N8" s="95">
        <v>605</v>
      </c>
      <c r="O8" s="99" t="s">
        <v>32</v>
      </c>
      <c r="P8" s="100">
        <v>642</v>
      </c>
      <c r="Q8" s="100">
        <v>628</v>
      </c>
      <c r="R8" s="100">
        <v>611</v>
      </c>
      <c r="S8" s="100">
        <v>617</v>
      </c>
      <c r="T8" s="100">
        <v>616</v>
      </c>
      <c r="U8" s="98">
        <f t="shared" si="0"/>
        <v>-0.11682242990654206</v>
      </c>
      <c r="V8" s="98">
        <f t="shared" si="0"/>
        <v>-0.19426751592356689</v>
      </c>
      <c r="W8" s="98">
        <f t="shared" si="0"/>
        <v>-1.6366612111292963E-3</v>
      </c>
      <c r="X8" s="98">
        <f t="shared" si="0"/>
        <v>-2.7552674230145867E-2</v>
      </c>
      <c r="Y8" s="98">
        <f t="shared" si="0"/>
        <v>-4.2207792207792208E-2</v>
      </c>
      <c r="Z8" s="98"/>
      <c r="AA8" s="98"/>
      <c r="AB8" s="98"/>
      <c r="AC8" s="98"/>
      <c r="AD8" s="98"/>
    </row>
    <row r="9" spans="1:30" x14ac:dyDescent="0.35">
      <c r="A9" s="103" t="s">
        <v>184</v>
      </c>
      <c r="B9" s="94" t="s">
        <v>177</v>
      </c>
      <c r="C9" s="95">
        <v>149</v>
      </c>
      <c r="D9" s="95">
        <v>161</v>
      </c>
      <c r="E9" s="95">
        <v>176</v>
      </c>
      <c r="F9" s="95">
        <v>187</v>
      </c>
      <c r="G9" s="95">
        <v>177</v>
      </c>
      <c r="H9" s="95">
        <v>187</v>
      </c>
      <c r="I9" s="95">
        <v>202</v>
      </c>
      <c r="J9" s="95">
        <v>198</v>
      </c>
      <c r="K9" s="95">
        <v>207</v>
      </c>
      <c r="L9" s="95">
        <v>205</v>
      </c>
      <c r="M9" s="95">
        <v>185</v>
      </c>
      <c r="N9" s="95">
        <v>183</v>
      </c>
      <c r="O9" s="99" t="s">
        <v>33</v>
      </c>
      <c r="P9" s="100">
        <v>182</v>
      </c>
      <c r="Q9" s="100">
        <v>184</v>
      </c>
      <c r="R9" s="100">
        <v>184</v>
      </c>
      <c r="S9" s="100">
        <v>205</v>
      </c>
      <c r="T9" s="100">
        <v>196</v>
      </c>
      <c r="U9" s="98">
        <f t="shared" si="0"/>
        <v>-2.7472527472527472E-2</v>
      </c>
      <c r="V9" s="98">
        <f t="shared" si="0"/>
        <v>-9.7826086956521743E-2</v>
      </c>
      <c r="W9" s="98">
        <f t="shared" si="0"/>
        <v>-7.6086956521739135E-2</v>
      </c>
      <c r="X9" s="98">
        <f t="shared" si="0"/>
        <v>-9.7560975609756097E-3</v>
      </c>
      <c r="Y9" s="98">
        <f t="shared" si="0"/>
        <v>-4.5918367346938778E-2</v>
      </c>
      <c r="Z9" s="98"/>
      <c r="AA9" s="98"/>
      <c r="AB9" s="98"/>
      <c r="AC9" s="98"/>
      <c r="AD9" s="98"/>
    </row>
    <row r="10" spans="1:30" x14ac:dyDescent="0.35">
      <c r="A10" s="103" t="s">
        <v>185</v>
      </c>
      <c r="B10" s="94" t="s">
        <v>177</v>
      </c>
      <c r="C10" s="95">
        <v>897</v>
      </c>
      <c r="D10" s="95">
        <v>864</v>
      </c>
      <c r="E10" s="95">
        <v>914</v>
      </c>
      <c r="F10" s="95">
        <v>1009</v>
      </c>
      <c r="G10" s="95">
        <v>970</v>
      </c>
      <c r="H10" s="95">
        <v>962</v>
      </c>
      <c r="I10" s="95">
        <v>953</v>
      </c>
      <c r="J10" s="95">
        <v>1062</v>
      </c>
      <c r="K10" s="95">
        <v>1114</v>
      </c>
      <c r="L10" s="95">
        <v>1118</v>
      </c>
      <c r="M10" s="95">
        <v>1129</v>
      </c>
      <c r="N10" s="95">
        <v>1219</v>
      </c>
      <c r="O10" s="99" t="s">
        <v>34</v>
      </c>
      <c r="P10" s="100">
        <v>924</v>
      </c>
      <c r="Q10" s="100">
        <v>906</v>
      </c>
      <c r="R10" s="100">
        <v>899</v>
      </c>
      <c r="S10" s="100">
        <v>902</v>
      </c>
      <c r="T10" s="100">
        <v>949</v>
      </c>
      <c r="U10" s="98">
        <f t="shared" si="0"/>
        <v>-4.1125541125541128E-2</v>
      </c>
      <c r="V10" s="98">
        <f t="shared" si="0"/>
        <v>-5.1876379690949229E-2</v>
      </c>
      <c r="W10" s="98">
        <f t="shared" si="0"/>
        <v>-0.18131256952169078</v>
      </c>
      <c r="X10" s="98">
        <f t="shared" si="0"/>
        <v>-0.23503325942350334</v>
      </c>
      <c r="Y10" s="98">
        <f t="shared" si="0"/>
        <v>-0.17808219178082191</v>
      </c>
      <c r="Z10" s="98"/>
      <c r="AA10" s="98"/>
      <c r="AB10" s="98"/>
      <c r="AC10" s="98"/>
      <c r="AD10" s="98"/>
    </row>
    <row r="11" spans="1:30" x14ac:dyDescent="0.35">
      <c r="A11" s="103" t="s">
        <v>186</v>
      </c>
      <c r="B11" s="94" t="s">
        <v>177</v>
      </c>
      <c r="C11" s="95">
        <v>181</v>
      </c>
      <c r="D11" s="95">
        <v>175</v>
      </c>
      <c r="E11" s="95">
        <v>180</v>
      </c>
      <c r="F11" s="95">
        <v>184</v>
      </c>
      <c r="G11" s="95">
        <v>185</v>
      </c>
      <c r="H11" s="95">
        <v>183</v>
      </c>
      <c r="I11" s="95">
        <v>175</v>
      </c>
      <c r="J11" s="95">
        <v>173</v>
      </c>
      <c r="K11" s="95">
        <v>188</v>
      </c>
      <c r="L11" s="95">
        <v>193</v>
      </c>
      <c r="M11" s="95">
        <v>168</v>
      </c>
      <c r="N11" s="95">
        <v>201</v>
      </c>
      <c r="O11" s="99" t="s">
        <v>35</v>
      </c>
      <c r="P11" s="100">
        <v>174</v>
      </c>
      <c r="Q11" s="100">
        <v>176</v>
      </c>
      <c r="R11" s="100">
        <v>174</v>
      </c>
      <c r="S11" s="100">
        <v>170</v>
      </c>
      <c r="T11" s="100">
        <v>174</v>
      </c>
      <c r="U11" s="98">
        <f t="shared" si="0"/>
        <v>-5.1724137931034482E-2</v>
      </c>
      <c r="V11" s="98">
        <f t="shared" si="0"/>
        <v>5.681818181818182E-3</v>
      </c>
      <c r="W11" s="98">
        <f t="shared" si="0"/>
        <v>5.7471264367816091E-3</v>
      </c>
      <c r="X11" s="98">
        <f t="shared" si="0"/>
        <v>-0.10588235294117647</v>
      </c>
      <c r="Y11" s="98">
        <f t="shared" si="0"/>
        <v>-0.10919540229885058</v>
      </c>
      <c r="Z11" s="98"/>
      <c r="AA11" s="98"/>
      <c r="AB11" s="98"/>
      <c r="AC11" s="98"/>
      <c r="AD11" s="98"/>
    </row>
    <row r="12" spans="1:30" ht="29" x14ac:dyDescent="0.35">
      <c r="A12" s="103" t="s">
        <v>187</v>
      </c>
      <c r="B12" s="94" t="s">
        <v>232</v>
      </c>
      <c r="C12" s="95">
        <v>622</v>
      </c>
      <c r="D12" s="95">
        <v>687</v>
      </c>
      <c r="E12" s="95">
        <v>781</v>
      </c>
      <c r="F12" s="95">
        <v>742</v>
      </c>
      <c r="G12" s="95">
        <v>714</v>
      </c>
      <c r="H12" s="95">
        <v>786</v>
      </c>
      <c r="I12" s="95">
        <v>751</v>
      </c>
      <c r="J12" s="95">
        <v>711</v>
      </c>
      <c r="K12" s="95">
        <v>692</v>
      </c>
      <c r="L12" s="95">
        <v>724</v>
      </c>
      <c r="M12" s="95">
        <v>645</v>
      </c>
      <c r="N12" s="95">
        <v>629</v>
      </c>
      <c r="O12" s="99" t="s">
        <v>36</v>
      </c>
      <c r="P12" s="100">
        <v>686</v>
      </c>
      <c r="Q12" s="100">
        <v>679</v>
      </c>
      <c r="R12" s="100">
        <v>668</v>
      </c>
      <c r="S12" s="100">
        <v>660</v>
      </c>
      <c r="T12" s="100">
        <v>664</v>
      </c>
      <c r="U12" s="98">
        <f t="shared" si="0"/>
        <v>-0.1457725947521866</v>
      </c>
      <c r="V12" s="98">
        <f t="shared" si="0"/>
        <v>-0.10603829160530191</v>
      </c>
      <c r="W12" s="98">
        <f t="shared" si="0"/>
        <v>-6.4371257485029934E-2</v>
      </c>
      <c r="X12" s="98">
        <f t="shared" si="0"/>
        <v>-4.8484848484848485E-2</v>
      </c>
      <c r="Y12" s="98">
        <f t="shared" si="0"/>
        <v>-9.036144578313253E-2</v>
      </c>
      <c r="Z12" s="98"/>
      <c r="AA12" s="98"/>
      <c r="AB12" s="98"/>
      <c r="AC12" s="98"/>
      <c r="AD12" s="98"/>
    </row>
    <row r="13" spans="1:30" x14ac:dyDescent="0.35">
      <c r="A13" s="103" t="s">
        <v>188</v>
      </c>
      <c r="B13" s="94" t="s">
        <v>177</v>
      </c>
      <c r="C13" s="95">
        <v>3</v>
      </c>
      <c r="D13" s="95">
        <v>3</v>
      </c>
      <c r="E13" s="95">
        <v>3</v>
      </c>
      <c r="F13" s="95">
        <v>3</v>
      </c>
      <c r="G13" s="95">
        <v>3</v>
      </c>
      <c r="H13" s="95">
        <v>3</v>
      </c>
      <c r="I13" s="95">
        <v>3</v>
      </c>
      <c r="J13" s="95">
        <v>4</v>
      </c>
      <c r="K13" s="95">
        <v>5</v>
      </c>
      <c r="L13" s="95">
        <v>4</v>
      </c>
      <c r="M13" s="95">
        <v>4</v>
      </c>
      <c r="N13" s="95">
        <v>4</v>
      </c>
      <c r="O13" s="99" t="s">
        <v>37</v>
      </c>
      <c r="P13" s="100">
        <v>3</v>
      </c>
      <c r="Q13" s="100">
        <v>4</v>
      </c>
      <c r="R13" s="100">
        <v>4</v>
      </c>
      <c r="S13" s="100">
        <v>4</v>
      </c>
      <c r="T13" s="100">
        <v>4</v>
      </c>
      <c r="U13" s="98">
        <f t="shared" si="0"/>
        <v>0</v>
      </c>
      <c r="V13" s="98">
        <f t="shared" si="0"/>
        <v>0.25</v>
      </c>
      <c r="W13" s="98">
        <f t="shared" si="0"/>
        <v>0</v>
      </c>
      <c r="X13" s="98">
        <f t="shared" si="0"/>
        <v>-0.25</v>
      </c>
      <c r="Y13" s="98">
        <f t="shared" si="0"/>
        <v>0</v>
      </c>
      <c r="Z13" s="98"/>
      <c r="AA13" s="98"/>
      <c r="AB13" s="98"/>
      <c r="AC13" s="98"/>
      <c r="AD13" s="98"/>
    </row>
    <row r="14" spans="1:30" x14ac:dyDescent="0.35">
      <c r="A14" s="103" t="s">
        <v>189</v>
      </c>
      <c r="B14" s="94" t="s">
        <v>177</v>
      </c>
      <c r="C14" s="95">
        <v>278</v>
      </c>
      <c r="D14" s="95">
        <v>295</v>
      </c>
      <c r="E14" s="95">
        <v>307</v>
      </c>
      <c r="F14" s="95">
        <v>320</v>
      </c>
      <c r="G14" s="95">
        <v>341</v>
      </c>
      <c r="H14" s="95">
        <v>340</v>
      </c>
      <c r="I14" s="95">
        <v>351</v>
      </c>
      <c r="J14" s="95">
        <v>323</v>
      </c>
      <c r="K14" s="95">
        <v>353</v>
      </c>
      <c r="L14" s="95">
        <v>399</v>
      </c>
      <c r="M14" s="95">
        <v>306</v>
      </c>
      <c r="N14" s="95">
        <v>418</v>
      </c>
      <c r="O14" s="99" t="s">
        <v>38</v>
      </c>
      <c r="P14" s="100">
        <v>318</v>
      </c>
      <c r="Q14" s="100">
        <v>328</v>
      </c>
      <c r="R14" s="100">
        <v>323</v>
      </c>
      <c r="S14" s="100">
        <v>335</v>
      </c>
      <c r="T14" s="100">
        <v>358</v>
      </c>
      <c r="U14" s="98">
        <f t="shared" si="0"/>
        <v>-6.9182389937106917E-2</v>
      </c>
      <c r="V14" s="98">
        <f t="shared" si="0"/>
        <v>-7.0121951219512202E-2</v>
      </c>
      <c r="W14" s="98">
        <f t="shared" si="0"/>
        <v>0</v>
      </c>
      <c r="X14" s="98">
        <f t="shared" si="0"/>
        <v>-5.3731343283582089E-2</v>
      </c>
      <c r="Y14" s="98">
        <f t="shared" si="0"/>
        <v>-0.11452513966480447</v>
      </c>
      <c r="Z14" s="98"/>
      <c r="AA14" s="98"/>
      <c r="AB14" s="98"/>
      <c r="AC14" s="98"/>
      <c r="AD14" s="98"/>
    </row>
    <row r="15" spans="1:30" x14ac:dyDescent="0.35">
      <c r="A15" s="103" t="s">
        <v>190</v>
      </c>
      <c r="B15" s="94" t="s">
        <v>177</v>
      </c>
      <c r="C15" s="95">
        <v>378</v>
      </c>
      <c r="D15" s="95">
        <v>453</v>
      </c>
      <c r="E15" s="95">
        <v>410</v>
      </c>
      <c r="F15" s="95">
        <v>480</v>
      </c>
      <c r="G15" s="95">
        <v>557</v>
      </c>
      <c r="H15" s="95">
        <v>512</v>
      </c>
      <c r="I15" s="95">
        <v>542</v>
      </c>
      <c r="J15" s="95">
        <v>577</v>
      </c>
      <c r="K15" s="95">
        <v>576</v>
      </c>
      <c r="L15" s="95">
        <v>569</v>
      </c>
      <c r="M15" s="95">
        <v>529</v>
      </c>
      <c r="N15" s="95">
        <v>634</v>
      </c>
      <c r="O15" s="99" t="s">
        <v>39</v>
      </c>
      <c r="P15" s="100">
        <v>588</v>
      </c>
      <c r="Q15" s="100">
        <v>609</v>
      </c>
      <c r="R15" s="100">
        <v>630</v>
      </c>
      <c r="S15" s="100">
        <v>634</v>
      </c>
      <c r="T15" s="100">
        <v>633</v>
      </c>
      <c r="U15" s="98">
        <f t="shared" si="0"/>
        <v>0.12925170068027211</v>
      </c>
      <c r="V15" s="98">
        <f t="shared" si="0"/>
        <v>0.11001642036124795</v>
      </c>
      <c r="W15" s="98">
        <f t="shared" si="0"/>
        <v>8.4126984126984133E-2</v>
      </c>
      <c r="X15" s="98">
        <f t="shared" si="0"/>
        <v>9.1482649842271294E-2</v>
      </c>
      <c r="Y15" s="98">
        <f t="shared" si="0"/>
        <v>0.10110584518167456</v>
      </c>
      <c r="Z15" s="98"/>
      <c r="AA15" s="98"/>
      <c r="AB15" s="98"/>
      <c r="AC15" s="98"/>
      <c r="AD15" s="98"/>
    </row>
    <row r="16" spans="1:30" x14ac:dyDescent="0.35">
      <c r="A16" s="103" t="s">
        <v>191</v>
      </c>
      <c r="B16" s="94" t="s">
        <v>177</v>
      </c>
      <c r="C16" s="95">
        <v>1047</v>
      </c>
      <c r="D16" s="95">
        <v>1061</v>
      </c>
      <c r="E16" s="95">
        <v>1971</v>
      </c>
      <c r="F16" s="95">
        <v>1010</v>
      </c>
      <c r="G16" s="95">
        <v>1041</v>
      </c>
      <c r="H16" s="95">
        <v>1089</v>
      </c>
      <c r="I16" s="95">
        <v>1017</v>
      </c>
      <c r="J16" s="95">
        <v>963</v>
      </c>
      <c r="K16" s="95">
        <v>978</v>
      </c>
      <c r="L16" s="95">
        <v>1063</v>
      </c>
      <c r="M16" s="95">
        <v>919</v>
      </c>
      <c r="N16" s="95">
        <v>1025</v>
      </c>
      <c r="O16" s="99" t="s">
        <v>40</v>
      </c>
      <c r="P16" s="100">
        <v>1003</v>
      </c>
      <c r="Q16" s="100">
        <v>994</v>
      </c>
      <c r="R16" s="100">
        <v>944</v>
      </c>
      <c r="S16" s="100">
        <v>984</v>
      </c>
      <c r="T16" s="100">
        <v>980</v>
      </c>
      <c r="U16" s="98">
        <f t="shared" si="0"/>
        <v>-8.5742771684945165E-2</v>
      </c>
      <c r="V16" s="98">
        <f t="shared" si="0"/>
        <v>-2.3138832997987926E-2</v>
      </c>
      <c r="W16" s="98">
        <f t="shared" si="0"/>
        <v>-2.0127118644067795E-2</v>
      </c>
      <c r="X16" s="98">
        <f t="shared" si="0"/>
        <v>6.0975609756097563E-3</v>
      </c>
      <c r="Y16" s="98">
        <f t="shared" si="0"/>
        <v>-8.4693877551020411E-2</v>
      </c>
      <c r="Z16" s="98"/>
      <c r="AA16" s="98"/>
      <c r="AB16" s="98"/>
      <c r="AC16" s="98"/>
      <c r="AD16" s="98"/>
    </row>
    <row r="17" spans="1:85" x14ac:dyDescent="0.35">
      <c r="A17" s="103" t="s">
        <v>192</v>
      </c>
      <c r="B17" s="94" t="s">
        <v>177</v>
      </c>
      <c r="C17" s="95">
        <v>583</v>
      </c>
      <c r="D17" s="95">
        <v>539</v>
      </c>
      <c r="E17" s="95">
        <v>617</v>
      </c>
      <c r="F17" s="95">
        <v>541</v>
      </c>
      <c r="G17" s="95">
        <v>755</v>
      </c>
      <c r="H17" s="95">
        <v>624</v>
      </c>
      <c r="I17" s="95">
        <v>595</v>
      </c>
      <c r="J17" s="95">
        <v>645</v>
      </c>
      <c r="K17" s="95">
        <v>763</v>
      </c>
      <c r="L17" s="95">
        <v>624</v>
      </c>
      <c r="M17" s="95">
        <v>612</v>
      </c>
      <c r="N17" s="95">
        <v>590</v>
      </c>
      <c r="O17" s="99" t="s">
        <v>41</v>
      </c>
      <c r="P17" s="100">
        <v>555</v>
      </c>
      <c r="Q17" s="100">
        <v>568</v>
      </c>
      <c r="R17" s="100">
        <v>588</v>
      </c>
      <c r="S17" s="100">
        <v>588</v>
      </c>
      <c r="T17" s="100">
        <v>595</v>
      </c>
      <c r="U17" s="98">
        <f t="shared" si="0"/>
        <v>-0.12432432432432433</v>
      </c>
      <c r="V17" s="98">
        <f t="shared" si="0"/>
        <v>-4.7535211267605633E-2</v>
      </c>
      <c r="W17" s="98">
        <f t="shared" si="0"/>
        <v>-9.6938775510204078E-2</v>
      </c>
      <c r="X17" s="98">
        <f t="shared" si="0"/>
        <v>-0.29761904761904762</v>
      </c>
      <c r="Y17" s="98">
        <f t="shared" si="0"/>
        <v>-4.8739495798319328E-2</v>
      </c>
      <c r="Z17" s="98"/>
      <c r="AA17" s="98"/>
      <c r="AB17" s="98"/>
      <c r="AC17" s="98"/>
      <c r="AD17" s="98"/>
    </row>
    <row r="18" spans="1:85" x14ac:dyDescent="0.35">
      <c r="A18" s="111" t="s">
        <v>193</v>
      </c>
      <c r="B18" s="94" t="s">
        <v>177</v>
      </c>
      <c r="C18" s="96">
        <f t="shared" ref="C18" si="1">SUM(C3:C17)</f>
        <v>10700</v>
      </c>
      <c r="D18" s="96">
        <f t="shared" ref="D18:N18" si="2">SUM(D3:D17)</f>
        <v>11356</v>
      </c>
      <c r="E18" s="96">
        <f t="shared" si="2"/>
        <v>12382</v>
      </c>
      <c r="F18" s="96">
        <f t="shared" si="2"/>
        <v>11840</v>
      </c>
      <c r="G18" s="96">
        <f t="shared" si="2"/>
        <v>12232</v>
      </c>
      <c r="H18" s="96">
        <f t="shared" si="2"/>
        <v>11980</v>
      </c>
      <c r="I18" s="96">
        <f t="shared" si="2"/>
        <v>11578</v>
      </c>
      <c r="J18" s="96">
        <f t="shared" si="2"/>
        <v>11124</v>
      </c>
      <c r="K18" s="96">
        <f t="shared" si="2"/>
        <v>11648</v>
      </c>
      <c r="L18" s="96">
        <f t="shared" si="2"/>
        <v>11644</v>
      </c>
      <c r="M18" s="96">
        <f t="shared" si="2"/>
        <v>10900</v>
      </c>
      <c r="N18" s="96">
        <f t="shared" si="2"/>
        <v>11142</v>
      </c>
      <c r="O18" s="96"/>
      <c r="P18" s="96">
        <f t="shared" ref="P18:T18" si="3">SUM(P3:P17)</f>
        <v>11276</v>
      </c>
      <c r="Q18" s="96">
        <f t="shared" si="3"/>
        <v>10993</v>
      </c>
      <c r="R18" s="96">
        <f t="shared" si="3"/>
        <v>10711</v>
      </c>
      <c r="S18" s="96">
        <f t="shared" si="3"/>
        <v>10811</v>
      </c>
      <c r="T18" s="96">
        <f t="shared" si="3"/>
        <v>10942</v>
      </c>
      <c r="U18" s="98">
        <f t="shared" si="0"/>
        <v>-6.2433487052146151E-2</v>
      </c>
      <c r="V18" s="98">
        <f t="shared" si="0"/>
        <v>-5.3215682707177296E-2</v>
      </c>
      <c r="W18" s="98">
        <f t="shared" si="0"/>
        <v>-3.8558491270656338E-2</v>
      </c>
      <c r="X18" s="98">
        <f t="shared" si="0"/>
        <v>-7.742114512996022E-2</v>
      </c>
      <c r="Y18" s="98">
        <f>+(T18-L18)/T18</f>
        <v>-6.4156461341619453E-2</v>
      </c>
      <c r="Z18" s="98"/>
      <c r="AA18" s="98"/>
      <c r="AB18" s="98"/>
      <c r="AC18" s="98"/>
      <c r="AD18" s="98"/>
    </row>
    <row r="19" spans="1:85" x14ac:dyDescent="0.35">
      <c r="A19" s="104" t="s">
        <v>194</v>
      </c>
      <c r="B19" s="96"/>
      <c r="C19" s="96">
        <f t="shared" ref="C19:N19" si="4">SUM(C4:C17)</f>
        <v>5739</v>
      </c>
      <c r="D19" s="96">
        <f t="shared" si="4"/>
        <v>6096</v>
      </c>
      <c r="E19" s="96">
        <f t="shared" si="4"/>
        <v>7112</v>
      </c>
      <c r="F19" s="96">
        <f t="shared" si="4"/>
        <v>6361</v>
      </c>
      <c r="G19" s="96">
        <f t="shared" si="4"/>
        <v>6718</v>
      </c>
      <c r="H19" s="96">
        <f t="shared" si="4"/>
        <v>6722</v>
      </c>
      <c r="I19" s="96">
        <f t="shared" si="4"/>
        <v>6555</v>
      </c>
      <c r="J19" s="96">
        <f t="shared" si="4"/>
        <v>6487</v>
      </c>
      <c r="K19" s="96">
        <f t="shared" si="4"/>
        <v>6774</v>
      </c>
      <c r="L19" s="96">
        <f t="shared" si="4"/>
        <v>6769</v>
      </c>
      <c r="M19" s="96">
        <f t="shared" si="4"/>
        <v>6227</v>
      </c>
      <c r="N19" s="96">
        <f t="shared" si="4"/>
        <v>6603</v>
      </c>
      <c r="O19" s="96"/>
      <c r="P19" s="96"/>
      <c r="Q19" s="96"/>
      <c r="R19" s="96"/>
      <c r="S19" s="96"/>
      <c r="T19" s="96"/>
      <c r="U19" s="96"/>
      <c r="V19" s="96"/>
      <c r="W19" s="96"/>
      <c r="X19" s="96"/>
      <c r="Y19" s="96"/>
      <c r="Z19" s="96"/>
      <c r="AA19" s="96"/>
      <c r="AB19" s="96"/>
      <c r="AC19" s="96"/>
      <c r="AD19" s="96"/>
    </row>
    <row r="22" spans="1:85" s="101" customFormat="1" x14ac:dyDescent="0.35">
      <c r="A22" s="105"/>
    </row>
    <row r="23" spans="1:85" s="101" customFormat="1" x14ac:dyDescent="0.35">
      <c r="A23" s="110" t="s">
        <v>195</v>
      </c>
    </row>
    <row r="24" spans="1:85" x14ac:dyDescent="0.35">
      <c r="A24" s="102" t="s">
        <v>201</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row>
    <row r="25" spans="1:85" x14ac:dyDescent="0.35">
      <c r="A25" s="102" t="s">
        <v>196</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row>
    <row r="26" spans="1:85" x14ac:dyDescent="0.35">
      <c r="A26" s="102" t="s">
        <v>200</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row>
    <row r="27" spans="1:85" x14ac:dyDescent="0.35">
      <c r="A27" s="107" t="s">
        <v>162</v>
      </c>
      <c r="B27" s="107" t="s">
        <v>206</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row>
    <row r="28" spans="1:85" x14ac:dyDescent="0.35">
      <c r="A28" s="108" t="s">
        <v>197</v>
      </c>
      <c r="B28" s="109">
        <v>6564</v>
      </c>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row>
    <row r="29" spans="1:85" x14ac:dyDescent="0.35">
      <c r="A29" s="108" t="s">
        <v>177</v>
      </c>
      <c r="B29" s="109">
        <v>150878</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row>
    <row r="30" spans="1:85" x14ac:dyDescent="0.35">
      <c r="A30" s="108" t="s">
        <v>198</v>
      </c>
      <c r="B30" s="109">
        <v>2154</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row>
    <row r="31" spans="1:85" x14ac:dyDescent="0.35">
      <c r="A31" s="108" t="s">
        <v>199</v>
      </c>
      <c r="B31" s="109">
        <v>1629</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row>
    <row r="32" spans="1:85" x14ac:dyDescent="0.35">
      <c r="A32" s="102" t="s">
        <v>205</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row>
    <row r="33" spans="1:85" x14ac:dyDescent="0.35">
      <c r="A33" s="102" t="s">
        <v>203</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row>
    <row r="34" spans="1:85" x14ac:dyDescent="0.35">
      <c r="A34" s="102"/>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row>
    <row r="35" spans="1:85" x14ac:dyDescent="0.35">
      <c r="A35" s="102" t="s">
        <v>207</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row>
    <row r="36" spans="1:85" x14ac:dyDescent="0.35">
      <c r="A36" s="102" t="s">
        <v>204</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row>
    <row r="37" spans="1:85" x14ac:dyDescent="0.35">
      <c r="A37" s="102"/>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row>
    <row r="38" spans="1:85" x14ac:dyDescent="0.35">
      <c r="A38" s="102"/>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row>
    <row r="39" spans="1:85" x14ac:dyDescent="0.35">
      <c r="A39" s="102"/>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row>
    <row r="40" spans="1:85" x14ac:dyDescent="0.35">
      <c r="A40" s="102"/>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row>
    <row r="41" spans="1:85" x14ac:dyDescent="0.35">
      <c r="A41" s="102"/>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row>
    <row r="42" spans="1:85" x14ac:dyDescent="0.35">
      <c r="A42" s="102"/>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row>
    <row r="43" spans="1:85" x14ac:dyDescent="0.35">
      <c r="A43" s="102"/>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row>
    <row r="44" spans="1:85" x14ac:dyDescent="0.35">
      <c r="A44" s="10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row>
    <row r="45" spans="1:85" x14ac:dyDescent="0.35">
      <c r="A45" s="102"/>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row>
    <row r="46" spans="1:85" x14ac:dyDescent="0.35">
      <c r="A46" s="102"/>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row>
    <row r="47" spans="1:85" x14ac:dyDescent="0.35">
      <c r="A47" s="102"/>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row>
    <row r="48" spans="1:85" x14ac:dyDescent="0.35">
      <c r="A48" s="102"/>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row>
    <row r="49" spans="1:85" x14ac:dyDescent="0.35">
      <c r="A49" s="102"/>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row>
    <row r="50" spans="1:85" x14ac:dyDescent="0.35">
      <c r="A50" s="102"/>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row>
    <row r="51" spans="1:85" x14ac:dyDescent="0.35">
      <c r="A51" s="102"/>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row>
    <row r="52" spans="1:85" x14ac:dyDescent="0.35">
      <c r="A52" s="102"/>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row>
    <row r="53" spans="1:85" x14ac:dyDescent="0.35">
      <c r="A53" s="102"/>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row>
    <row r="54" spans="1:85" x14ac:dyDescent="0.35">
      <c r="A54" s="10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row>
    <row r="55" spans="1:85" x14ac:dyDescent="0.35">
      <c r="A55" s="10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row>
    <row r="56" spans="1:85" x14ac:dyDescent="0.35">
      <c r="A56" s="102"/>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row>
    <row r="57" spans="1:85" x14ac:dyDescent="0.35">
      <c r="A57" s="10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row>
    <row r="58" spans="1:85" x14ac:dyDescent="0.35">
      <c r="A58" s="102"/>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row>
    <row r="59" spans="1:85" x14ac:dyDescent="0.35">
      <c r="A59" s="102"/>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row>
    <row r="60" spans="1:85" x14ac:dyDescent="0.35">
      <c r="A60" s="10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row>
    <row r="61" spans="1:85" x14ac:dyDescent="0.35">
      <c r="A61" s="102"/>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row>
    <row r="62" spans="1:85" x14ac:dyDescent="0.35">
      <c r="A62" s="102"/>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row>
    <row r="63" spans="1:85" x14ac:dyDescent="0.35">
      <c r="A63" s="102"/>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row>
    <row r="64" spans="1:85" x14ac:dyDescent="0.35">
      <c r="A64" s="102"/>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row>
    <row r="65" spans="1:147" x14ac:dyDescent="0.35">
      <c r="A65" s="102"/>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row>
    <row r="66" spans="1:147" x14ac:dyDescent="0.35">
      <c r="A66" s="102"/>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row>
    <row r="67" spans="1:147" x14ac:dyDescent="0.35">
      <c r="A67" s="102"/>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row>
    <row r="68" spans="1:147" x14ac:dyDescent="0.35">
      <c r="A68" s="102"/>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row>
    <row r="69" spans="1:147" x14ac:dyDescent="0.35">
      <c r="A69" s="102"/>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row>
    <row r="70" spans="1:147" x14ac:dyDescent="0.35">
      <c r="A70" s="102"/>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row>
    <row r="71" spans="1:147" x14ac:dyDescent="0.35">
      <c r="A71" s="102"/>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row>
    <row r="72" spans="1:147" x14ac:dyDescent="0.35">
      <c r="A72" s="102"/>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row>
    <row r="73" spans="1:147" x14ac:dyDescent="0.35">
      <c r="A73" s="102"/>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row>
    <row r="74" spans="1:147" x14ac:dyDescent="0.35">
      <c r="A74" s="102"/>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row>
    <row r="75" spans="1:147" x14ac:dyDescent="0.35">
      <c r="A75" s="102"/>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row>
    <row r="76" spans="1:147" x14ac:dyDescent="0.35">
      <c r="A76" s="102"/>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row>
    <row r="77" spans="1:147" x14ac:dyDescent="0.35">
      <c r="A77" s="102"/>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row>
    <row r="78" spans="1:147" x14ac:dyDescent="0.35">
      <c r="A78" s="102"/>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row>
  </sheetData>
  <mergeCells count="4">
    <mergeCell ref="A1:M1"/>
    <mergeCell ref="O1:T1"/>
    <mergeCell ref="U1:Y1"/>
    <mergeCell ref="Z1:A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3F3AD-9D1B-4579-AF4B-53F60DE3BCF5}">
  <dimension ref="A1:BL50"/>
  <sheetViews>
    <sheetView zoomScale="142" zoomScaleNormal="142" workbookViewId="0">
      <pane xSplit="1" topLeftCell="Y1" activePane="topRight" state="frozen"/>
      <selection activeCell="B33" sqref="B33"/>
      <selection pane="topRight" activeCell="BB15" sqref="BB15"/>
    </sheetView>
  </sheetViews>
  <sheetFormatPr defaultColWidth="9.1796875" defaultRowHeight="14.5" x14ac:dyDescent="0.35"/>
  <cols>
    <col min="1" max="1" width="15.81640625" style="2" customWidth="1"/>
    <col min="2" max="2" width="6.26953125" style="113" bestFit="1" customWidth="1"/>
    <col min="3" max="3" width="14.54296875" style="1" bestFit="1" customWidth="1"/>
    <col min="4" max="4" width="18.1796875" style="1" bestFit="1" customWidth="1"/>
    <col min="5" max="13" width="14.7265625" style="1" customWidth="1"/>
    <col min="14" max="14" width="14.7265625" style="138" customWidth="1"/>
    <col min="15" max="15" width="14.7265625" style="1" customWidth="1"/>
    <col min="16" max="20" width="14.7265625" style="4" customWidth="1"/>
    <col min="21" max="21" width="17.7265625" style="1" customWidth="1"/>
    <col min="22" max="28" width="18.26953125" style="1" customWidth="1"/>
    <col min="29" max="30" width="16.26953125" style="1" customWidth="1"/>
    <col min="31" max="33" width="16" style="1" customWidth="1"/>
    <col min="34" max="35" width="14.7265625" style="1" customWidth="1"/>
    <col min="36" max="36" width="16" style="1" customWidth="1"/>
    <col min="37" max="37" width="16.26953125" style="1" customWidth="1"/>
    <col min="38" max="40" width="14.7265625" style="1" customWidth="1"/>
    <col min="41" max="41" width="18" style="1" customWidth="1"/>
    <col min="42" max="43" width="14.7265625" style="1" customWidth="1"/>
    <col min="44" max="44" width="16.7265625" style="1" bestFit="1" customWidth="1"/>
    <col min="45" max="45" width="16.7265625" style="1" customWidth="1"/>
    <col min="46" max="51" width="9.1796875" style="5"/>
    <col min="52" max="52" width="8.7265625"/>
    <col min="53" max="53" width="10.81640625" style="142" bestFit="1" customWidth="1"/>
    <col min="54" max="54" width="14.7265625" style="1" customWidth="1"/>
    <col min="55" max="64" width="8.7265625" customWidth="1"/>
    <col min="65" max="16384" width="9.1796875" style="5"/>
  </cols>
  <sheetData>
    <row r="1" spans="1:64" x14ac:dyDescent="0.35">
      <c r="A1" s="112" t="s">
        <v>208</v>
      </c>
      <c r="AZ1" s="5"/>
      <c r="BC1" s="5"/>
      <c r="BD1" s="5"/>
      <c r="BE1" s="5"/>
      <c r="BF1" s="5"/>
      <c r="BG1" s="5"/>
      <c r="BH1" s="5"/>
      <c r="BI1" s="5"/>
      <c r="BJ1" s="5"/>
      <c r="BK1" s="5"/>
      <c r="BL1" s="5"/>
    </row>
    <row r="2" spans="1:64" ht="38.25" customHeight="1" x14ac:dyDescent="0.35">
      <c r="A2" s="155" t="s">
        <v>0</v>
      </c>
      <c r="B2" s="155" t="s">
        <v>1</v>
      </c>
      <c r="C2" s="152" t="s">
        <v>2</v>
      </c>
      <c r="D2" s="152" t="s">
        <v>3</v>
      </c>
      <c r="E2" s="152" t="s">
        <v>4</v>
      </c>
      <c r="F2" s="152" t="s">
        <v>155</v>
      </c>
      <c r="G2" s="152" t="s">
        <v>151</v>
      </c>
      <c r="H2" s="152" t="s">
        <v>152</v>
      </c>
      <c r="I2" s="152" t="s">
        <v>153</v>
      </c>
      <c r="J2" s="152" t="s">
        <v>154</v>
      </c>
      <c r="K2" s="152" t="s">
        <v>5</v>
      </c>
      <c r="L2" s="36" t="s">
        <v>6</v>
      </c>
      <c r="M2" s="152" t="s">
        <v>149</v>
      </c>
      <c r="N2" s="139" t="s">
        <v>68</v>
      </c>
      <c r="O2" s="152" t="s">
        <v>64</v>
      </c>
      <c r="P2" s="152" t="s">
        <v>7</v>
      </c>
      <c r="Q2" s="152" t="s">
        <v>42</v>
      </c>
      <c r="R2" s="152" t="s">
        <v>8</v>
      </c>
      <c r="S2" s="152" t="s">
        <v>105</v>
      </c>
      <c r="T2" s="152" t="s">
        <v>106</v>
      </c>
      <c r="U2" s="152" t="s">
        <v>9</v>
      </c>
      <c r="V2" s="152" t="s">
        <v>10</v>
      </c>
      <c r="W2" s="152" t="s">
        <v>65</v>
      </c>
      <c r="X2" s="152" t="s">
        <v>99</v>
      </c>
      <c r="Y2" s="152" t="s">
        <v>107</v>
      </c>
      <c r="Z2" s="152" t="s">
        <v>11</v>
      </c>
      <c r="AA2" s="152" t="s">
        <v>12</v>
      </c>
      <c r="AB2" s="152" t="s">
        <v>13</v>
      </c>
      <c r="AC2" s="152" t="s">
        <v>14</v>
      </c>
      <c r="AD2" s="152" t="s">
        <v>109</v>
      </c>
      <c r="AE2" s="152" t="s">
        <v>15</v>
      </c>
      <c r="AF2" s="152" t="s">
        <v>66</v>
      </c>
      <c r="AG2" s="152" t="s">
        <v>376</v>
      </c>
      <c r="AH2" s="152" t="s">
        <v>16</v>
      </c>
      <c r="AI2" s="152"/>
      <c r="AJ2" s="152" t="s">
        <v>17</v>
      </c>
      <c r="AK2" s="152"/>
      <c r="AL2" s="154" t="s">
        <v>18</v>
      </c>
      <c r="AM2" s="154"/>
      <c r="AN2" s="154"/>
      <c r="AO2" s="154"/>
      <c r="AP2" s="154"/>
      <c r="AQ2" s="154"/>
      <c r="AR2" s="154"/>
      <c r="AS2" s="88"/>
      <c r="AT2" s="152" t="s">
        <v>217</v>
      </c>
      <c r="AU2" s="153" t="s">
        <v>108</v>
      </c>
      <c r="AV2" s="153" t="s">
        <v>111</v>
      </c>
      <c r="AW2" s="153"/>
      <c r="AX2" s="153"/>
      <c r="AY2" s="153" t="s">
        <v>113</v>
      </c>
      <c r="AZ2" s="153"/>
      <c r="BB2" s="152" t="s">
        <v>382</v>
      </c>
    </row>
    <row r="3" spans="1:64" s="6" customFormat="1" ht="81.75" customHeight="1" x14ac:dyDescent="0.35">
      <c r="A3" s="155"/>
      <c r="B3" s="155"/>
      <c r="C3" s="152"/>
      <c r="D3" s="152"/>
      <c r="E3" s="152"/>
      <c r="F3" s="152"/>
      <c r="G3" s="152"/>
      <c r="H3" s="152"/>
      <c r="I3" s="152"/>
      <c r="J3" s="152"/>
      <c r="K3" s="152"/>
      <c r="L3" s="36"/>
      <c r="M3" s="152"/>
      <c r="N3" s="139"/>
      <c r="O3" s="152"/>
      <c r="P3" s="152"/>
      <c r="Q3" s="152"/>
      <c r="R3" s="152"/>
      <c r="S3" s="152"/>
      <c r="T3" s="152"/>
      <c r="U3" s="152"/>
      <c r="V3" s="152"/>
      <c r="W3" s="152"/>
      <c r="X3" s="152"/>
      <c r="Y3" s="152"/>
      <c r="Z3" s="152"/>
      <c r="AA3" s="152"/>
      <c r="AB3" s="152"/>
      <c r="AC3" s="152"/>
      <c r="AD3" s="152"/>
      <c r="AE3" s="152"/>
      <c r="AF3" s="152"/>
      <c r="AG3" s="152"/>
      <c r="AH3" s="36" t="s">
        <v>19</v>
      </c>
      <c r="AI3" s="36" t="s">
        <v>20</v>
      </c>
      <c r="AJ3" s="36" t="s">
        <v>19</v>
      </c>
      <c r="AK3" s="36" t="s">
        <v>20</v>
      </c>
      <c r="AL3" s="36" t="s">
        <v>21</v>
      </c>
      <c r="AM3" s="36" t="s">
        <v>22</v>
      </c>
      <c r="AN3" s="36" t="s">
        <v>23</v>
      </c>
      <c r="AO3" s="36" t="s">
        <v>24</v>
      </c>
      <c r="AP3" s="36" t="s">
        <v>25</v>
      </c>
      <c r="AQ3" s="36" t="s">
        <v>26</v>
      </c>
      <c r="AR3" s="36" t="s">
        <v>27</v>
      </c>
      <c r="AS3" s="87"/>
      <c r="AT3" s="152"/>
      <c r="AU3" s="153"/>
      <c r="AV3" s="6" t="s">
        <v>110</v>
      </c>
      <c r="AW3" s="6" t="s">
        <v>112</v>
      </c>
      <c r="AX3" s="6" t="s">
        <v>66</v>
      </c>
      <c r="AY3" s="6" t="s">
        <v>114</v>
      </c>
      <c r="AZ3" s="6" t="s">
        <v>147</v>
      </c>
      <c r="BA3" s="143" t="s">
        <v>379</v>
      </c>
      <c r="BB3" s="152"/>
    </row>
    <row r="4" spans="1:64" s="52" customFormat="1" x14ac:dyDescent="0.35">
      <c r="A4" s="46" t="s">
        <v>28</v>
      </c>
      <c r="B4" s="114">
        <v>2019</v>
      </c>
      <c r="C4" s="51">
        <f t="shared" ref="C4:C15" si="0">SUM(D4+AR4)</f>
        <v>36385349.019999996</v>
      </c>
      <c r="D4" s="47">
        <v>35901728.019999996</v>
      </c>
      <c r="E4" s="47">
        <v>26164725.059999999</v>
      </c>
      <c r="F4" s="67">
        <f t="shared" ref="F4:F15" si="1">AM4/C4</f>
        <v>0.87054913895669994</v>
      </c>
      <c r="G4" s="67">
        <f>+E4/D4</f>
        <v>0.72878734542872847</v>
      </c>
      <c r="H4" s="85">
        <f t="shared" ref="H4:H15" si="2">AH4/E4</f>
        <v>8.6409641026818432E-3</v>
      </c>
      <c r="I4" s="67">
        <f t="shared" ref="I4:I15" si="3">SUM(AH4:AI4)/AM4</f>
        <v>7.5832427008544576E-2</v>
      </c>
      <c r="J4" s="83">
        <f t="shared" ref="J4:J15" si="4">(AM4-AJ4-AK4-AI4-AH4)/P4</f>
        <v>87809.876466876973</v>
      </c>
      <c r="K4" s="49">
        <v>295.10000000000002</v>
      </c>
      <c r="L4" s="55">
        <f t="shared" ref="L4:L15" si="5">E4/K4</f>
        <v>88663.927685530318</v>
      </c>
      <c r="M4" s="55">
        <f t="shared" ref="M4:M15" si="6">L4/AT4</f>
        <v>79699.743820265299</v>
      </c>
      <c r="N4" s="140">
        <v>80420</v>
      </c>
      <c r="O4" s="59">
        <f t="shared" ref="O4:O15" si="7">+L4/$D$18</f>
        <v>1.1209550944083864</v>
      </c>
      <c r="P4" s="50">
        <v>317</v>
      </c>
      <c r="Q4" s="57">
        <f t="shared" ref="Q4:Q15" si="8">K4/P4</f>
        <v>0.93091482649842283</v>
      </c>
      <c r="R4" s="51">
        <f t="shared" ref="R4:R15" si="9">AM4/P4</f>
        <v>99921.874637223984</v>
      </c>
      <c r="S4" s="51">
        <f t="shared" ref="S4:S15" si="10">R4/O4</f>
        <v>89139.944263298428</v>
      </c>
      <c r="T4" s="51">
        <f t="shared" ref="T4:T15" si="11">+R4/AT4</f>
        <v>89819.479223534057</v>
      </c>
      <c r="U4" s="47">
        <v>98914</v>
      </c>
      <c r="V4" s="47">
        <v>81466</v>
      </c>
      <c r="W4" s="47">
        <f t="shared" ref="W4:W15" si="12">V4/O4</f>
        <v>72675.525011102989</v>
      </c>
      <c r="X4" s="47">
        <f>+V4/'Wage Levels'!J5</f>
        <v>73229.547794117636</v>
      </c>
      <c r="Y4" s="47">
        <f>V4/O4</f>
        <v>72675.525011102989</v>
      </c>
      <c r="Z4" s="53">
        <f>U4/R4</f>
        <v>0.98991337341414809</v>
      </c>
      <c r="AA4" s="53">
        <f>V4/U4</f>
        <v>0.82360434316679132</v>
      </c>
      <c r="AB4" s="47">
        <f>SUM(AH4:AI4)/P4</f>
        <v>7577.3182649842292</v>
      </c>
      <c r="AC4" s="47">
        <f t="shared" ref="AC4:AC15" si="13">SUM(AJ4:AK4)/P4</f>
        <v>4534.6799053627765</v>
      </c>
      <c r="AD4" s="47">
        <f>R4-AC4</f>
        <v>95387.194731861207</v>
      </c>
      <c r="AE4" s="47">
        <f t="shared" ref="AE4:AE15" si="14">SUM(AJ4:AK4,AR4)/P4</f>
        <v>6060.2982018927451</v>
      </c>
      <c r="AF4" s="47">
        <f>AE4/O4</f>
        <v>5406.3701856774442</v>
      </c>
      <c r="AG4" s="83">
        <f>+AD4/O4</f>
        <v>85094.572661899816</v>
      </c>
      <c r="AH4" s="48">
        <v>226088.45000000004</v>
      </c>
      <c r="AI4" s="47">
        <v>2175921.4400000004</v>
      </c>
      <c r="AJ4" s="48">
        <v>1311968.2700000003</v>
      </c>
      <c r="AK4" s="47">
        <v>125525.26000000001</v>
      </c>
      <c r="AL4" s="47">
        <v>77531.520000000004</v>
      </c>
      <c r="AM4" s="47">
        <v>31675234.260000002</v>
      </c>
      <c r="AN4" s="47">
        <v>351627.48999999993</v>
      </c>
      <c r="AO4" s="47">
        <v>0</v>
      </c>
      <c r="AP4" s="48">
        <v>0</v>
      </c>
      <c r="AQ4" s="47">
        <v>3797334.7499999991</v>
      </c>
      <c r="AR4" s="47">
        <v>483621</v>
      </c>
      <c r="AS4" s="85">
        <f>AR4/SUM(AL4:AR4)</f>
        <v>1.3291641087025638E-2</v>
      </c>
      <c r="AT4" s="68">
        <v>1.112474437627812</v>
      </c>
      <c r="AU4" s="68">
        <f>AM4/SUM(AL4:AR4)</f>
        <v>0.87054913895669994</v>
      </c>
      <c r="AV4" s="70">
        <f t="shared" ref="AV4:AV15" si="15">L4</f>
        <v>88663.927685530318</v>
      </c>
      <c r="AW4" s="71">
        <f t="shared" ref="AW4:AW15" si="16">P4</f>
        <v>317</v>
      </c>
      <c r="AX4" s="72">
        <f t="shared" ref="AX4:AX15" si="17">+AF4</f>
        <v>5406.3701856774442</v>
      </c>
      <c r="AY4" s="73">
        <f t="shared" ref="AY4:AY15" si="18">V4</f>
        <v>81466</v>
      </c>
      <c r="AZ4" s="78">
        <f t="shared" ref="AZ4:AZ15" si="19">R4</f>
        <v>99921.874637223984</v>
      </c>
      <c r="BA4" s="144">
        <f t="shared" ref="BA4:BA15" si="20">+AR4/P4</f>
        <v>1525.6182965299683</v>
      </c>
      <c r="BB4" s="67">
        <f t="shared" ref="BB4:BB15" si="21">+AI4/AM4</f>
        <v>6.8694722891056534E-2</v>
      </c>
    </row>
    <row r="5" spans="1:64" s="52" customFormat="1" x14ac:dyDescent="0.35">
      <c r="A5" s="40" t="s">
        <v>29</v>
      </c>
      <c r="B5" s="115">
        <v>2019</v>
      </c>
      <c r="C5" s="3">
        <f t="shared" si="0"/>
        <v>22074373.410000008</v>
      </c>
      <c r="D5" s="7">
        <v>21937896.410000008</v>
      </c>
      <c r="E5" s="7">
        <v>15862678.370000001</v>
      </c>
      <c r="F5" s="67">
        <f t="shared" si="1"/>
        <v>0.87217327497405972</v>
      </c>
      <c r="G5" s="67">
        <f>+E5/D5</f>
        <v>0.72307198801291062</v>
      </c>
      <c r="H5" s="85">
        <f t="shared" si="2"/>
        <v>0.10437435415265243</v>
      </c>
      <c r="I5" s="67">
        <f t="shared" si="3"/>
        <v>0.10581205647356527</v>
      </c>
      <c r="J5" s="83">
        <f t="shared" si="4"/>
        <v>76195.635865384684</v>
      </c>
      <c r="K5" s="8">
        <v>213.5</v>
      </c>
      <c r="L5" s="56">
        <f t="shared" si="5"/>
        <v>74298.259344262304</v>
      </c>
      <c r="M5" s="55">
        <f t="shared" si="6"/>
        <v>80380.196502974039</v>
      </c>
      <c r="N5" s="140">
        <v>61872</v>
      </c>
      <c r="O5" s="59">
        <f t="shared" si="7"/>
        <v>0.93933366693406917</v>
      </c>
      <c r="P5" s="43">
        <v>208</v>
      </c>
      <c r="Q5" s="57">
        <f t="shared" si="8"/>
        <v>1.0264423076923077</v>
      </c>
      <c r="R5" s="3">
        <f t="shared" si="9"/>
        <v>92560.954567307737</v>
      </c>
      <c r="S5" s="51">
        <f t="shared" si="10"/>
        <v>98538.95141374135</v>
      </c>
      <c r="T5" s="51">
        <f t="shared" si="11"/>
        <v>100137.84686595903</v>
      </c>
      <c r="U5" s="7">
        <v>91677</v>
      </c>
      <c r="V5" s="7">
        <v>76645</v>
      </c>
      <c r="W5" s="47">
        <f t="shared" si="12"/>
        <v>81595.07393167846</v>
      </c>
      <c r="X5" s="47">
        <f>+V5/'Wage Levels'!J6</f>
        <v>82919.03761061946</v>
      </c>
      <c r="Y5" s="47">
        <f t="shared" ref="Y5:Y15" si="22">V5/O5</f>
        <v>81595.07393167846</v>
      </c>
      <c r="Z5" s="54">
        <f>U5/R5</f>
        <v>0.99045002753655753</v>
      </c>
      <c r="AA5" s="54">
        <f>V5/R5</f>
        <v>0.82804893659848655</v>
      </c>
      <c r="AB5" s="7">
        <f t="shared" ref="AB5:AB15" si="23">SUM(AH5:AI5)/P5</f>
        <v>9794.0649519230756</v>
      </c>
      <c r="AC5" s="7">
        <f t="shared" si="13"/>
        <v>6571.253749999998</v>
      </c>
      <c r="AD5" s="47">
        <f t="shared" ref="AD5:AD15" si="24">R5-AC5</f>
        <v>85989.700817307734</v>
      </c>
      <c r="AE5" s="7">
        <f t="shared" si="14"/>
        <v>7227.3931730769209</v>
      </c>
      <c r="AF5" s="47">
        <f t="shared" ref="AF5:AF15" si="25">AE5/O5</f>
        <v>7694.1702693002744</v>
      </c>
      <c r="AG5" s="83">
        <f t="shared" ref="AG5:AG15" si="26">+AD5/O5</f>
        <v>91543.296960677617</v>
      </c>
      <c r="AH5" s="42">
        <v>1655656.8099999996</v>
      </c>
      <c r="AI5" s="7">
        <v>381508.69999999995</v>
      </c>
      <c r="AJ5" s="42">
        <v>1325164.1499999997</v>
      </c>
      <c r="AK5" s="7">
        <v>41656.629999999997</v>
      </c>
      <c r="AL5" s="7">
        <v>33525</v>
      </c>
      <c r="AM5" s="7">
        <v>19252678.550000008</v>
      </c>
      <c r="AN5" s="7">
        <v>86777.09</v>
      </c>
      <c r="AO5" s="7">
        <v>0</v>
      </c>
      <c r="AP5" s="7">
        <v>395032.93999999994</v>
      </c>
      <c r="AQ5" s="7">
        <v>2169882.83</v>
      </c>
      <c r="AR5" s="7">
        <v>136477</v>
      </c>
      <c r="AS5" s="85">
        <f t="shared" ref="AS5:AS15" si="27">AR5/SUM(AL5:AR5)</f>
        <v>6.1825990466471831E-3</v>
      </c>
      <c r="AT5" s="69">
        <v>0.92433537832310841</v>
      </c>
      <c r="AU5" s="68">
        <f t="shared" ref="AU5:AU15" si="28">AM5/SUM(AL5:AR5)</f>
        <v>0.8721732749740595</v>
      </c>
      <c r="AV5" s="70">
        <f t="shared" si="15"/>
        <v>74298.259344262304</v>
      </c>
      <c r="AW5" s="71">
        <f t="shared" si="16"/>
        <v>208</v>
      </c>
      <c r="AX5" s="72">
        <f t="shared" si="17"/>
        <v>7694.1702693002744</v>
      </c>
      <c r="AY5" s="73">
        <f t="shared" si="18"/>
        <v>76645</v>
      </c>
      <c r="AZ5" s="78">
        <f t="shared" si="19"/>
        <v>92560.954567307737</v>
      </c>
      <c r="BA5" s="144">
        <f t="shared" si="20"/>
        <v>656.13942307692309</v>
      </c>
      <c r="BB5" s="67">
        <f t="shared" si="21"/>
        <v>1.9815876477094135E-2</v>
      </c>
    </row>
    <row r="6" spans="1:64" s="52" customFormat="1" x14ac:dyDescent="0.35">
      <c r="A6" s="46" t="s">
        <v>36</v>
      </c>
      <c r="B6" s="114">
        <v>2019</v>
      </c>
      <c r="C6" s="51">
        <f t="shared" si="0"/>
        <v>74410524.759999931</v>
      </c>
      <c r="D6" s="47">
        <v>73256422.759999931</v>
      </c>
      <c r="E6" s="47">
        <v>55242328.18</v>
      </c>
      <c r="F6" s="67">
        <f t="shared" si="1"/>
        <v>0.97098177257902207</v>
      </c>
      <c r="G6" s="67">
        <f t="shared" ref="G6:G15" si="29">+E6/D6</f>
        <v>0.75409535572031594</v>
      </c>
      <c r="H6" s="85">
        <f t="shared" si="2"/>
        <v>7.1513152145355544E-2</v>
      </c>
      <c r="I6" s="67">
        <f t="shared" si="3"/>
        <v>9.1907580755526228E-2</v>
      </c>
      <c r="J6" s="83">
        <f t="shared" si="4"/>
        <v>75235.223431372491</v>
      </c>
      <c r="K6" s="49">
        <v>659.8</v>
      </c>
      <c r="L6" s="55">
        <f t="shared" si="5"/>
        <v>83725.868717793273</v>
      </c>
      <c r="M6" s="55">
        <f t="shared" si="6"/>
        <v>82906.412020926582</v>
      </c>
      <c r="N6" s="140">
        <v>90688</v>
      </c>
      <c r="O6" s="59">
        <f t="shared" si="7"/>
        <v>1.0585244926871724</v>
      </c>
      <c r="P6" s="50">
        <v>816</v>
      </c>
      <c r="Q6" s="57">
        <f t="shared" si="8"/>
        <v>0.80857843137254892</v>
      </c>
      <c r="R6" s="51">
        <f t="shared" si="9"/>
        <v>88543.214742646989</v>
      </c>
      <c r="S6" s="51">
        <f t="shared" si="10"/>
        <v>83647.771359424107</v>
      </c>
      <c r="T6" s="51">
        <f t="shared" si="11"/>
        <v>87676.608860926863</v>
      </c>
      <c r="U6" s="47">
        <v>87291</v>
      </c>
      <c r="V6" s="47">
        <v>56983</v>
      </c>
      <c r="W6" s="47">
        <f t="shared" si="12"/>
        <v>53832.48133951331</v>
      </c>
      <c r="X6" s="47">
        <f>+V6/'Wage Levels'!J12</f>
        <v>56425.285858926763</v>
      </c>
      <c r="Y6" s="47">
        <f t="shared" si="22"/>
        <v>53832.48133951331</v>
      </c>
      <c r="Z6" s="53">
        <f>U6/R6</f>
        <v>0.98585758664527168</v>
      </c>
      <c r="AA6" s="53">
        <f>V6/R6</f>
        <v>0.64356145375591434</v>
      </c>
      <c r="AB6" s="47">
        <f t="shared" si="23"/>
        <v>8137.7926593137281</v>
      </c>
      <c r="AC6" s="47">
        <f t="shared" si="13"/>
        <v>5170.1986519607854</v>
      </c>
      <c r="AD6" s="47">
        <f t="shared" si="24"/>
        <v>83373.0160906862</v>
      </c>
      <c r="AE6" s="47">
        <f t="shared" si="14"/>
        <v>6584.539338235295</v>
      </c>
      <c r="AF6" s="47">
        <f t="shared" si="25"/>
        <v>6220.4884097861259</v>
      </c>
      <c r="AG6" s="83">
        <f t="shared" si="26"/>
        <v>78763.426511780839</v>
      </c>
      <c r="AH6" s="48">
        <v>3950553.0200000019</v>
      </c>
      <c r="AI6" s="47">
        <v>2689885.79</v>
      </c>
      <c r="AJ6" s="48">
        <v>4112667.4400000004</v>
      </c>
      <c r="AK6" s="47">
        <v>106214.66</v>
      </c>
      <c r="AL6" s="47">
        <v>694856.08000000007</v>
      </c>
      <c r="AM6" s="47">
        <v>72251263.229999945</v>
      </c>
      <c r="AN6" s="47">
        <v>260868.49</v>
      </c>
      <c r="AO6" s="47">
        <v>0</v>
      </c>
      <c r="AP6" s="47">
        <v>0</v>
      </c>
      <c r="AQ6" s="47">
        <v>49434.960000000006</v>
      </c>
      <c r="AR6" s="47">
        <v>1154102</v>
      </c>
      <c r="AS6" s="85">
        <f t="shared" si="27"/>
        <v>1.5509929592922293E-2</v>
      </c>
      <c r="AT6" s="68">
        <v>1.0098841172460804</v>
      </c>
      <c r="AU6" s="68">
        <f t="shared" si="28"/>
        <v>0.97098177257902207</v>
      </c>
      <c r="AV6" s="70">
        <f t="shared" si="15"/>
        <v>83725.868717793273</v>
      </c>
      <c r="AW6" s="71">
        <f t="shared" si="16"/>
        <v>816</v>
      </c>
      <c r="AX6" s="72">
        <f t="shared" si="17"/>
        <v>6220.4884097861259</v>
      </c>
      <c r="AY6" s="73">
        <f t="shared" si="18"/>
        <v>56983</v>
      </c>
      <c r="AZ6" s="78">
        <f t="shared" si="19"/>
        <v>88543.214742646989</v>
      </c>
      <c r="BA6" s="144">
        <f t="shared" si="20"/>
        <v>1414.3406862745098</v>
      </c>
      <c r="BB6" s="67">
        <f t="shared" si="21"/>
        <v>3.7229602220755553E-2</v>
      </c>
    </row>
    <row r="7" spans="1:64" s="44" customFormat="1" x14ac:dyDescent="0.35">
      <c r="A7" s="40" t="s">
        <v>33</v>
      </c>
      <c r="B7" s="115">
        <v>2019</v>
      </c>
      <c r="C7" s="3">
        <f t="shared" si="0"/>
        <v>19672304.260000017</v>
      </c>
      <c r="D7" s="7">
        <v>19483996.760000017</v>
      </c>
      <c r="E7" s="7">
        <v>14514218.439999999</v>
      </c>
      <c r="F7" s="67">
        <f t="shared" si="1"/>
        <v>0.95359959525148141</v>
      </c>
      <c r="G7" s="67">
        <f t="shared" si="29"/>
        <v>0.74493024294672416</v>
      </c>
      <c r="H7" s="85">
        <f t="shared" si="2"/>
        <v>5.1734304751169226E-2</v>
      </c>
      <c r="I7" s="67">
        <f t="shared" si="3"/>
        <v>6.3092991440692511E-2</v>
      </c>
      <c r="J7" s="83">
        <f t="shared" si="4"/>
        <v>77340.53212962969</v>
      </c>
      <c r="K7" s="8">
        <v>205.1</v>
      </c>
      <c r="L7" s="56">
        <f t="shared" si="5"/>
        <v>70766.545294978059</v>
      </c>
      <c r="M7" s="55">
        <f t="shared" si="6"/>
        <v>69290.520238767102</v>
      </c>
      <c r="N7" s="140">
        <v>59853</v>
      </c>
      <c r="O7" s="59">
        <f t="shared" si="7"/>
        <v>0.89468312010086215</v>
      </c>
      <c r="P7" s="43">
        <v>216</v>
      </c>
      <c r="Q7" s="57">
        <f t="shared" si="8"/>
        <v>0.94953703703703696</v>
      </c>
      <c r="R7" s="3">
        <f t="shared" si="9"/>
        <v>86849.543425925978</v>
      </c>
      <c r="S7" s="51">
        <f t="shared" si="10"/>
        <v>97072.965248450186</v>
      </c>
      <c r="T7" s="51">
        <f t="shared" si="11"/>
        <v>85038.064545859103</v>
      </c>
      <c r="U7" s="7"/>
      <c r="V7" s="7">
        <v>74224</v>
      </c>
      <c r="W7" s="47">
        <f t="shared" si="12"/>
        <v>82961.21647140538</v>
      </c>
      <c r="X7" s="47">
        <f>+V7/'Wage Levels'!J9</f>
        <v>72675.860503921242</v>
      </c>
      <c r="Y7" s="47">
        <f t="shared" si="22"/>
        <v>82961.21647140538</v>
      </c>
      <c r="Z7" s="7"/>
      <c r="AA7" s="7"/>
      <c r="AB7" s="7">
        <f t="shared" si="23"/>
        <v>5479.5974999999999</v>
      </c>
      <c r="AC7" s="7">
        <f t="shared" si="13"/>
        <v>4029.4137962962964</v>
      </c>
      <c r="AD7" s="47">
        <f t="shared" si="24"/>
        <v>82820.129629629679</v>
      </c>
      <c r="AE7" s="7">
        <f t="shared" si="14"/>
        <v>4901.2077777777777</v>
      </c>
      <c r="AF7" s="47">
        <f t="shared" si="25"/>
        <v>5478.1493778772083</v>
      </c>
      <c r="AG7" s="83">
        <f t="shared" si="26"/>
        <v>92569.232356024499</v>
      </c>
      <c r="AH7" s="42">
        <v>750883</v>
      </c>
      <c r="AI7" s="7">
        <v>432710.06</v>
      </c>
      <c r="AJ7" s="42">
        <v>823309</v>
      </c>
      <c r="AK7" s="7">
        <v>47044.380000000005</v>
      </c>
      <c r="AL7" s="7"/>
      <c r="AM7" s="7">
        <v>18759501.38000001</v>
      </c>
      <c r="AN7" s="7">
        <v>722915.66</v>
      </c>
      <c r="AO7" s="7">
        <v>0</v>
      </c>
      <c r="AP7" s="7">
        <v>0</v>
      </c>
      <c r="AQ7" s="7">
        <v>1579.72</v>
      </c>
      <c r="AR7" s="7">
        <v>188307.5</v>
      </c>
      <c r="AS7" s="85">
        <f t="shared" si="27"/>
        <v>9.5722136823030157E-3</v>
      </c>
      <c r="AT7" s="69">
        <v>1.0213019768234493</v>
      </c>
      <c r="AU7" s="68">
        <f t="shared" si="28"/>
        <v>0.95359959525148186</v>
      </c>
      <c r="AV7" s="70">
        <f t="shared" si="15"/>
        <v>70766.545294978059</v>
      </c>
      <c r="AW7" s="71">
        <f t="shared" si="16"/>
        <v>216</v>
      </c>
      <c r="AX7" s="72">
        <f t="shared" si="17"/>
        <v>5478.1493778772083</v>
      </c>
      <c r="AY7" s="73">
        <f t="shared" si="18"/>
        <v>74224</v>
      </c>
      <c r="AZ7" s="78">
        <f t="shared" si="19"/>
        <v>86849.543425925978</v>
      </c>
      <c r="BA7" s="144">
        <f t="shared" si="20"/>
        <v>871.79398148148152</v>
      </c>
      <c r="BB7" s="67">
        <f t="shared" si="21"/>
        <v>2.3066181303801784E-2</v>
      </c>
    </row>
    <row r="8" spans="1:64" s="44" customFormat="1" x14ac:dyDescent="0.35">
      <c r="A8" s="46" t="s">
        <v>38</v>
      </c>
      <c r="B8" s="114">
        <v>2019</v>
      </c>
      <c r="C8" s="51">
        <f t="shared" si="0"/>
        <v>40569180.010000028</v>
      </c>
      <c r="D8" s="47">
        <v>40014107.510000028</v>
      </c>
      <c r="E8" s="47">
        <v>26808675.859999999</v>
      </c>
      <c r="F8" s="67">
        <f t="shared" si="1"/>
        <v>0.95496317057555402</v>
      </c>
      <c r="G8" s="67">
        <f t="shared" si="29"/>
        <v>0.66998060254874292</v>
      </c>
      <c r="H8" s="85">
        <f t="shared" si="2"/>
        <v>4.275464017639849E-2</v>
      </c>
      <c r="I8" s="67">
        <f t="shared" si="3"/>
        <v>0.10722791278263348</v>
      </c>
      <c r="J8" s="83">
        <f t="shared" si="4"/>
        <v>68259.138413361201</v>
      </c>
      <c r="K8" s="49">
        <v>335.4</v>
      </c>
      <c r="L8" s="55">
        <f t="shared" si="5"/>
        <v>79930.458735837805</v>
      </c>
      <c r="M8" s="55">
        <f t="shared" si="6"/>
        <v>79148.149149830613</v>
      </c>
      <c r="N8" s="140">
        <v>98019</v>
      </c>
      <c r="O8" s="59">
        <f t="shared" si="7"/>
        <v>1.0105401064130717</v>
      </c>
      <c r="P8" s="50">
        <v>479</v>
      </c>
      <c r="Q8" s="57">
        <f t="shared" si="8"/>
        <v>0.70020876826722334</v>
      </c>
      <c r="R8" s="51">
        <f t="shared" si="9"/>
        <v>80881.154008350757</v>
      </c>
      <c r="S8" s="51">
        <f t="shared" si="10"/>
        <v>80037.549717289017</v>
      </c>
      <c r="T8" s="51">
        <f t="shared" si="11"/>
        <v>80089.539608674022</v>
      </c>
      <c r="U8" s="47">
        <v>78970</v>
      </c>
      <c r="V8" s="47">
        <v>63176</v>
      </c>
      <c r="W8" s="47">
        <f t="shared" si="12"/>
        <v>62517.063498097297</v>
      </c>
      <c r="X8" s="47">
        <f>+V8/'Wage Levels'!J13</f>
        <v>62557.672629092136</v>
      </c>
      <c r="Y8" s="47">
        <f t="shared" si="22"/>
        <v>62517.063498097297</v>
      </c>
      <c r="Z8" s="53">
        <f t="shared" ref="Z8:Z15" si="30">U8/R8</f>
        <v>0.97637083654675061</v>
      </c>
      <c r="AA8" s="53">
        <f t="shared" ref="AA8:AA15" si="31">V8/R8</f>
        <v>0.78109666923740051</v>
      </c>
      <c r="AB8" s="47">
        <f t="shared" si="23"/>
        <v>8672.7173277661805</v>
      </c>
      <c r="AC8" s="47">
        <f t="shared" si="13"/>
        <v>3949.2982672233825</v>
      </c>
      <c r="AD8" s="47">
        <f t="shared" si="24"/>
        <v>76931.85574112738</v>
      </c>
      <c r="AE8" s="47">
        <f t="shared" si="14"/>
        <v>5108.1135073068899</v>
      </c>
      <c r="AF8" s="47">
        <f t="shared" si="25"/>
        <v>5054.8350084176482</v>
      </c>
      <c r="AG8" s="83">
        <f t="shared" si="26"/>
        <v>76129.443307498441</v>
      </c>
      <c r="AH8" s="48">
        <v>1146195.2900000003</v>
      </c>
      <c r="AI8" s="47">
        <v>3008036.31</v>
      </c>
      <c r="AJ8" s="48">
        <v>1232127.98</v>
      </c>
      <c r="AK8" s="47">
        <v>659585.89</v>
      </c>
      <c r="AL8" s="47">
        <v>880276.29</v>
      </c>
      <c r="AM8" s="47">
        <v>38742072.770000011</v>
      </c>
      <c r="AN8" s="47">
        <v>147277.60999999999</v>
      </c>
      <c r="AO8" s="47">
        <v>0</v>
      </c>
      <c r="AP8" s="47">
        <v>0</v>
      </c>
      <c r="AQ8" s="47">
        <v>244480.84</v>
      </c>
      <c r="AR8" s="47">
        <v>555072.5</v>
      </c>
      <c r="AS8" s="85">
        <f t="shared" si="27"/>
        <v>1.3682122731176194E-2</v>
      </c>
      <c r="AT8" s="68">
        <v>1.0098841172460804</v>
      </c>
      <c r="AU8" s="68">
        <f t="shared" si="28"/>
        <v>0.95496317057555435</v>
      </c>
      <c r="AV8" s="70">
        <f t="shared" si="15"/>
        <v>79930.458735837805</v>
      </c>
      <c r="AW8" s="71">
        <f t="shared" si="16"/>
        <v>479</v>
      </c>
      <c r="AX8" s="72">
        <f t="shared" si="17"/>
        <v>5054.8350084176482</v>
      </c>
      <c r="AY8" s="73">
        <f t="shared" si="18"/>
        <v>63176</v>
      </c>
      <c r="AZ8" s="78">
        <f t="shared" si="19"/>
        <v>80881.154008350757</v>
      </c>
      <c r="BA8" s="144">
        <f t="shared" si="20"/>
        <v>1158.8152400835072</v>
      </c>
      <c r="BB8" s="67">
        <f t="shared" si="21"/>
        <v>7.7642627121625715E-2</v>
      </c>
    </row>
    <row r="9" spans="1:64" s="44" customFormat="1" x14ac:dyDescent="0.35">
      <c r="A9" s="46" t="s">
        <v>40</v>
      </c>
      <c r="B9" s="114">
        <v>2019</v>
      </c>
      <c r="C9" s="51">
        <f t="shared" si="0"/>
        <v>116623274.92000005</v>
      </c>
      <c r="D9" s="47">
        <v>116208314.92000005</v>
      </c>
      <c r="E9" s="47">
        <v>85424916.730000004</v>
      </c>
      <c r="F9" s="67">
        <f t="shared" si="1"/>
        <v>0.98801465967270408</v>
      </c>
      <c r="G9" s="67">
        <f t="shared" si="29"/>
        <v>0.73510158708357576</v>
      </c>
      <c r="H9" s="85">
        <f t="shared" si="2"/>
        <v>6.6867865005409621E-3</v>
      </c>
      <c r="I9" s="67">
        <f t="shared" si="3"/>
        <v>0.12750998725757112</v>
      </c>
      <c r="J9" s="83">
        <f t="shared" si="4"/>
        <v>65651.46260899656</v>
      </c>
      <c r="K9" s="49">
        <v>984.5</v>
      </c>
      <c r="L9" s="55">
        <f t="shared" si="5"/>
        <v>86769.849395632307</v>
      </c>
      <c r="M9" s="55">
        <f t="shared" si="6"/>
        <v>85920.600110288622</v>
      </c>
      <c r="N9" s="140">
        <v>90571</v>
      </c>
      <c r="O9" s="59">
        <f t="shared" si="7"/>
        <v>1.0970087527146155</v>
      </c>
      <c r="P9" s="50">
        <v>1445</v>
      </c>
      <c r="Q9" s="57">
        <f t="shared" si="8"/>
        <v>0.68131487889273357</v>
      </c>
      <c r="R9" s="51">
        <f t="shared" si="9"/>
        <v>79740.834103806264</v>
      </c>
      <c r="S9" s="51">
        <f t="shared" si="10"/>
        <v>72689.332611506223</v>
      </c>
      <c r="T9" s="51">
        <f t="shared" si="11"/>
        <v>78960.380445685994</v>
      </c>
      <c r="U9" s="47">
        <v>79300</v>
      </c>
      <c r="V9" s="47">
        <f>U9*0.85</f>
        <v>67405</v>
      </c>
      <c r="W9" s="47">
        <f t="shared" si="12"/>
        <v>61444.359339159499</v>
      </c>
      <c r="X9" s="47">
        <f>+V9/'Wage Levels'!J15</f>
        <v>66745.281808977394</v>
      </c>
      <c r="Y9" s="47">
        <f t="shared" si="22"/>
        <v>61444.359339159499</v>
      </c>
      <c r="Z9" s="53">
        <f t="shared" si="30"/>
        <v>0.99447166425131206</v>
      </c>
      <c r="AA9" s="53">
        <f t="shared" si="31"/>
        <v>0.84530091461361523</v>
      </c>
      <c r="AB9" s="47">
        <f t="shared" si="23"/>
        <v>10167.75274048443</v>
      </c>
      <c r="AC9" s="47">
        <f t="shared" si="13"/>
        <v>3921.618754325259</v>
      </c>
      <c r="AD9" s="47">
        <f t="shared" si="24"/>
        <v>75819.215349481005</v>
      </c>
      <c r="AE9" s="47">
        <f t="shared" si="14"/>
        <v>4208.78830449827</v>
      </c>
      <c r="AF9" s="47">
        <f t="shared" si="25"/>
        <v>3836.6041237896825</v>
      </c>
      <c r="AG9" s="83">
        <f t="shared" si="26"/>
        <v>69114.503564225626</v>
      </c>
      <c r="AH9" s="48">
        <v>571218.17999999982</v>
      </c>
      <c r="AI9" s="47">
        <v>14121184.530000001</v>
      </c>
      <c r="AJ9" s="48">
        <v>5230714.5599999996</v>
      </c>
      <c r="AK9" s="47">
        <v>436024.54</v>
      </c>
      <c r="AL9" s="47">
        <v>93823.75</v>
      </c>
      <c r="AM9" s="47">
        <v>115225505.28000005</v>
      </c>
      <c r="AN9" s="47">
        <v>104443.08000000002</v>
      </c>
      <c r="AO9" s="47">
        <v>0</v>
      </c>
      <c r="AP9" s="47">
        <v>0</v>
      </c>
      <c r="AQ9" s="47">
        <v>784542.80999999994</v>
      </c>
      <c r="AR9" s="47">
        <v>414960</v>
      </c>
      <c r="AS9" s="85">
        <f t="shared" si="27"/>
        <v>3.5581233701818928E-3</v>
      </c>
      <c r="AT9" s="68">
        <v>1.0098841172460804</v>
      </c>
      <c r="AU9" s="68">
        <f t="shared" si="28"/>
        <v>0.98801465967270408</v>
      </c>
      <c r="AV9" s="70">
        <f t="shared" si="15"/>
        <v>86769.849395632307</v>
      </c>
      <c r="AW9" s="71">
        <f t="shared" si="16"/>
        <v>1445</v>
      </c>
      <c r="AX9" s="72">
        <f t="shared" si="17"/>
        <v>3836.6041237896825</v>
      </c>
      <c r="AY9" s="73">
        <f t="shared" si="18"/>
        <v>67405</v>
      </c>
      <c r="AZ9" s="78">
        <f t="shared" si="19"/>
        <v>79740.834103806264</v>
      </c>
      <c r="BA9" s="144">
        <f t="shared" si="20"/>
        <v>287.16955017301041</v>
      </c>
      <c r="BB9" s="67">
        <f t="shared" si="21"/>
        <v>0.12255259367867617</v>
      </c>
    </row>
    <row r="10" spans="1:64" s="44" customFormat="1" x14ac:dyDescent="0.35">
      <c r="A10" s="40" t="s">
        <v>35</v>
      </c>
      <c r="B10" s="115">
        <v>2019</v>
      </c>
      <c r="C10" s="3">
        <f t="shared" si="0"/>
        <v>16655702</v>
      </c>
      <c r="D10" s="7">
        <v>16435507</v>
      </c>
      <c r="E10" s="7">
        <v>12940878.99</v>
      </c>
      <c r="F10" s="67">
        <f t="shared" si="1"/>
        <v>0.96823605693713799</v>
      </c>
      <c r="G10" s="67">
        <f t="shared" si="29"/>
        <v>0.78737327604192553</v>
      </c>
      <c r="H10" s="85">
        <f t="shared" si="2"/>
        <v>4.8317326858799421E-2</v>
      </c>
      <c r="I10" s="67">
        <f t="shared" si="3"/>
        <v>6.3490721377745085E-2</v>
      </c>
      <c r="J10" s="83">
        <f t="shared" si="4"/>
        <v>67091.680471698128</v>
      </c>
      <c r="K10" s="8">
        <v>170.1</v>
      </c>
      <c r="L10" s="56">
        <f t="shared" si="5"/>
        <v>76078.065784832448</v>
      </c>
      <c r="M10" s="55">
        <f t="shared" si="6"/>
        <v>83867.384938079427</v>
      </c>
      <c r="N10" s="140">
        <v>57030</v>
      </c>
      <c r="O10" s="59">
        <f t="shared" si="7"/>
        <v>0.96183529920659872</v>
      </c>
      <c r="P10" s="43">
        <v>212</v>
      </c>
      <c r="Q10" s="57">
        <f t="shared" si="8"/>
        <v>0.8023584905660377</v>
      </c>
      <c r="R10" s="3">
        <f t="shared" si="9"/>
        <v>76069.10957547171</v>
      </c>
      <c r="S10" s="51">
        <f t="shared" si="10"/>
        <v>79087.458776174884</v>
      </c>
      <c r="T10" s="51">
        <f t="shared" si="11"/>
        <v>83857.511739407855</v>
      </c>
      <c r="U10" s="7">
        <v>72230</v>
      </c>
      <c r="V10" s="7">
        <v>71427</v>
      </c>
      <c r="W10" s="47">
        <f t="shared" si="12"/>
        <v>74261.15475166995</v>
      </c>
      <c r="X10" s="47">
        <f>+V10/'Wage Levels'!J11</f>
        <v>78740.115724215662</v>
      </c>
      <c r="Y10" s="47">
        <f t="shared" si="22"/>
        <v>74261.15475166995</v>
      </c>
      <c r="Z10" s="54">
        <f t="shared" si="30"/>
        <v>0.9495312933607728</v>
      </c>
      <c r="AA10" s="54">
        <f t="shared" si="31"/>
        <v>0.93897510301647402</v>
      </c>
      <c r="AB10" s="7">
        <f t="shared" si="23"/>
        <v>4829.6826415094347</v>
      </c>
      <c r="AC10" s="7">
        <f t="shared" si="13"/>
        <v>4147.746462264151</v>
      </c>
      <c r="AD10" s="47">
        <f t="shared" si="24"/>
        <v>71921.363113207553</v>
      </c>
      <c r="AE10" s="7">
        <f t="shared" si="14"/>
        <v>5186.4021226415098</v>
      </c>
      <c r="AF10" s="47">
        <f t="shared" si="25"/>
        <v>5392.1935771328863</v>
      </c>
      <c r="AG10" s="83">
        <f t="shared" si="26"/>
        <v>74775.133718355151</v>
      </c>
      <c r="AH10" s="42">
        <v>625268.68000000017</v>
      </c>
      <c r="AI10" s="7">
        <v>398624.04000000004</v>
      </c>
      <c r="AJ10" s="42">
        <v>857749.32</v>
      </c>
      <c r="AK10" s="7">
        <v>21572.93</v>
      </c>
      <c r="AL10" s="7"/>
      <c r="AM10" s="7">
        <v>16126651.230000002</v>
      </c>
      <c r="AN10" s="7">
        <v>30015.27</v>
      </c>
      <c r="AO10" s="7">
        <v>0</v>
      </c>
      <c r="AP10" s="7">
        <v>170120.81000000003</v>
      </c>
      <c r="AQ10" s="7">
        <v>108719.69</v>
      </c>
      <c r="AR10" s="7">
        <v>220195</v>
      </c>
      <c r="AS10" s="85">
        <f t="shared" si="27"/>
        <v>1.3220397435064578E-2</v>
      </c>
      <c r="AT10" s="69">
        <v>0.90712338104976142</v>
      </c>
      <c r="AU10" s="68">
        <f t="shared" si="28"/>
        <v>0.96823605693713788</v>
      </c>
      <c r="AV10" s="70">
        <f t="shared" si="15"/>
        <v>76078.065784832448</v>
      </c>
      <c r="AW10" s="71">
        <f t="shared" si="16"/>
        <v>212</v>
      </c>
      <c r="AX10" s="72">
        <f t="shared" si="17"/>
        <v>5392.1935771328863</v>
      </c>
      <c r="AY10" s="73">
        <f t="shared" si="18"/>
        <v>71427</v>
      </c>
      <c r="AZ10" s="78">
        <f t="shared" si="19"/>
        <v>76069.10957547171</v>
      </c>
      <c r="BA10" s="144">
        <f t="shared" si="20"/>
        <v>1038.6556603773586</v>
      </c>
      <c r="BB10" s="67">
        <f t="shared" si="21"/>
        <v>2.4718339493722652E-2</v>
      </c>
    </row>
    <row r="11" spans="1:64" s="52" customFormat="1" x14ac:dyDescent="0.35">
      <c r="A11" s="46" t="s">
        <v>34</v>
      </c>
      <c r="B11" s="114">
        <v>2019</v>
      </c>
      <c r="C11" s="51">
        <f t="shared" si="0"/>
        <v>90990674.75000003</v>
      </c>
      <c r="D11" s="47">
        <v>90990674.75000003</v>
      </c>
      <c r="E11" s="47">
        <v>71534986.620000005</v>
      </c>
      <c r="F11" s="67">
        <f t="shared" si="1"/>
        <v>0.94966810552198866</v>
      </c>
      <c r="G11" s="67">
        <f t="shared" si="29"/>
        <v>0.78617931800753005</v>
      </c>
      <c r="H11" s="85">
        <f t="shared" si="2"/>
        <v>0.12713498610562826</v>
      </c>
      <c r="I11" s="67">
        <f t="shared" si="3"/>
        <v>0.1384165007730247</v>
      </c>
      <c r="J11" s="83">
        <f t="shared" si="4"/>
        <v>51595.68430629262</v>
      </c>
      <c r="K11" s="49">
        <v>902.1</v>
      </c>
      <c r="L11" s="55">
        <f t="shared" si="5"/>
        <v>79298.289125374125</v>
      </c>
      <c r="M11" s="55">
        <f t="shared" si="6"/>
        <v>87417.313655400212</v>
      </c>
      <c r="N11" s="140">
        <v>57821</v>
      </c>
      <c r="O11" s="59">
        <f t="shared" si="7"/>
        <v>1.0025477496127642</v>
      </c>
      <c r="P11" s="50">
        <v>1319</v>
      </c>
      <c r="Q11" s="57">
        <f t="shared" si="8"/>
        <v>0.6839272175890827</v>
      </c>
      <c r="R11" s="51">
        <f t="shared" si="9"/>
        <v>65512.46528430628</v>
      </c>
      <c r="S11" s="51">
        <f t="shared" si="10"/>
        <v>65345.980088839242</v>
      </c>
      <c r="T11" s="51">
        <f t="shared" si="11"/>
        <v>72220.016210465765</v>
      </c>
      <c r="U11" s="47">
        <v>63021</v>
      </c>
      <c r="V11" s="47">
        <v>53253</v>
      </c>
      <c r="W11" s="47">
        <f t="shared" si="12"/>
        <v>53117.669478156095</v>
      </c>
      <c r="X11" s="47">
        <f>+V11/'Wage Levels'!J10</f>
        <v>58705.35487507045</v>
      </c>
      <c r="Y11" s="47">
        <f t="shared" si="22"/>
        <v>53117.669478156095</v>
      </c>
      <c r="Z11" s="53">
        <f t="shared" si="30"/>
        <v>0.96196959962514006</v>
      </c>
      <c r="AA11" s="53">
        <f t="shared" si="31"/>
        <v>0.81286820407225502</v>
      </c>
      <c r="AB11" s="47">
        <f t="shared" si="23"/>
        <v>9068.0062016679349</v>
      </c>
      <c r="AC11" s="47">
        <f t="shared" si="13"/>
        <v>4848.7747763457191</v>
      </c>
      <c r="AD11" s="47">
        <f t="shared" si="24"/>
        <v>60663.690507960564</v>
      </c>
      <c r="AE11" s="47">
        <f t="shared" si="14"/>
        <v>4848.7747763457191</v>
      </c>
      <c r="AF11" s="47">
        <f t="shared" si="25"/>
        <v>4836.4527058372705</v>
      </c>
      <c r="AG11" s="83">
        <f t="shared" si="26"/>
        <v>60509.52738300198</v>
      </c>
      <c r="AH11" s="48">
        <v>9094599.5300000049</v>
      </c>
      <c r="AI11" s="47">
        <v>2866100.6500000008</v>
      </c>
      <c r="AJ11" s="48">
        <v>6196003.0100000035</v>
      </c>
      <c r="AK11" s="47">
        <v>199530.91999999998</v>
      </c>
      <c r="AL11" s="47">
        <v>763710.7</v>
      </c>
      <c r="AM11" s="47">
        <v>86410941.709999979</v>
      </c>
      <c r="AN11" s="47">
        <v>476312.37999999995</v>
      </c>
      <c r="AO11" s="47">
        <v>0</v>
      </c>
      <c r="AP11" s="47">
        <v>2844364.7899999991</v>
      </c>
      <c r="AQ11" s="47">
        <v>495345.17</v>
      </c>
      <c r="AR11" s="47"/>
      <c r="AS11" s="85">
        <f t="shared" si="27"/>
        <v>0</v>
      </c>
      <c r="AT11" s="68">
        <v>0.90712338104976142</v>
      </c>
      <c r="AU11" s="68">
        <f t="shared" si="28"/>
        <v>0.9496681055219891</v>
      </c>
      <c r="AV11" s="70">
        <f t="shared" si="15"/>
        <v>79298.289125374125</v>
      </c>
      <c r="AW11" s="71">
        <f t="shared" si="16"/>
        <v>1319</v>
      </c>
      <c r="AX11" s="72">
        <f t="shared" si="17"/>
        <v>4836.4527058372705</v>
      </c>
      <c r="AY11" s="73">
        <f t="shared" si="18"/>
        <v>53253</v>
      </c>
      <c r="AZ11" s="78">
        <f t="shared" si="19"/>
        <v>65512.46528430628</v>
      </c>
      <c r="BA11" s="144">
        <f t="shared" si="20"/>
        <v>0</v>
      </c>
      <c r="BB11" s="67">
        <f t="shared" si="21"/>
        <v>3.3168260792930566E-2</v>
      </c>
    </row>
    <row r="12" spans="1:64" s="52" customFormat="1" x14ac:dyDescent="0.35">
      <c r="A12" s="40" t="s">
        <v>39</v>
      </c>
      <c r="B12" s="114">
        <v>2019</v>
      </c>
      <c r="C12" s="3">
        <f t="shared" si="0"/>
        <v>70360101.290000036</v>
      </c>
      <c r="D12" s="7">
        <v>67903803.290000036</v>
      </c>
      <c r="E12" s="7">
        <v>51617961.280000001</v>
      </c>
      <c r="F12" s="67">
        <f t="shared" si="1"/>
        <v>0.95703169588202819</v>
      </c>
      <c r="G12" s="67">
        <f t="shared" si="29"/>
        <v>0.76016303622276782</v>
      </c>
      <c r="H12" s="85">
        <f t="shared" si="2"/>
        <v>3.4592643446610734E-2</v>
      </c>
      <c r="I12" s="67">
        <f t="shared" si="3"/>
        <v>7.5598680399515547E-2</v>
      </c>
      <c r="J12" s="83">
        <f t="shared" si="4"/>
        <v>59106.45234390012</v>
      </c>
      <c r="K12" s="8">
        <v>634.4</v>
      </c>
      <c r="L12" s="56">
        <f t="shared" si="5"/>
        <v>81365.008322824724</v>
      </c>
      <c r="M12" s="55">
        <f t="shared" si="6"/>
        <v>80568.658258240888</v>
      </c>
      <c r="N12" s="140">
        <v>74034</v>
      </c>
      <c r="O12" s="59">
        <f t="shared" si="7"/>
        <v>1.0286767456269112</v>
      </c>
      <c r="P12" s="43">
        <v>1041</v>
      </c>
      <c r="Q12" s="57">
        <f t="shared" si="8"/>
        <v>0.60941402497598463</v>
      </c>
      <c r="R12" s="3">
        <f t="shared" si="9"/>
        <v>64684.771431316061</v>
      </c>
      <c r="S12" s="51">
        <f t="shared" si="10"/>
        <v>62881.533685195653</v>
      </c>
      <c r="T12" s="51">
        <f t="shared" si="11"/>
        <v>64051.677144610643</v>
      </c>
      <c r="U12" s="7">
        <v>64570</v>
      </c>
      <c r="V12" s="7">
        <v>55288</v>
      </c>
      <c r="W12" s="47">
        <f t="shared" si="12"/>
        <v>53746.7190106505</v>
      </c>
      <c r="X12" s="47">
        <f>+V12/'Wage Levels'!J14</f>
        <v>54746.875464056699</v>
      </c>
      <c r="Y12" s="47">
        <f t="shared" si="22"/>
        <v>53746.7190106505</v>
      </c>
      <c r="Z12" s="54">
        <f t="shared" si="30"/>
        <v>0.99822568080899954</v>
      </c>
      <c r="AA12" s="54">
        <f t="shared" si="31"/>
        <v>0.85472977296837493</v>
      </c>
      <c r="AB12" s="7">
        <f t="shared" si="23"/>
        <v>4890.0833621517768</v>
      </c>
      <c r="AC12" s="7">
        <f t="shared" si="13"/>
        <v>688.23572526416933</v>
      </c>
      <c r="AD12" s="47">
        <f t="shared" si="24"/>
        <v>63996.535706051895</v>
      </c>
      <c r="AE12" s="7">
        <f t="shared" si="14"/>
        <v>3047.7919212295869</v>
      </c>
      <c r="AF12" s="47">
        <f t="shared" si="25"/>
        <v>2962.82766591769</v>
      </c>
      <c r="AG12" s="83">
        <f t="shared" si="26"/>
        <v>62212.484124009425</v>
      </c>
      <c r="AH12" s="42">
        <v>1785601.7299999988</v>
      </c>
      <c r="AI12" s="7">
        <v>3304975.0500000003</v>
      </c>
      <c r="AJ12" s="42">
        <v>682784.53000000026</v>
      </c>
      <c r="AK12" s="7">
        <v>33668.86</v>
      </c>
      <c r="AL12" s="7"/>
      <c r="AM12" s="7">
        <v>67336847.060000017</v>
      </c>
      <c r="AN12" s="7">
        <v>135481.14999999997</v>
      </c>
      <c r="AO12" s="7">
        <v>0</v>
      </c>
      <c r="AP12" s="7">
        <v>0</v>
      </c>
      <c r="AQ12" s="7">
        <v>431475.08</v>
      </c>
      <c r="AR12" s="7">
        <v>2456298</v>
      </c>
      <c r="AS12" s="85">
        <f t="shared" si="27"/>
        <v>3.4910381806813898E-2</v>
      </c>
      <c r="AT12" s="69">
        <v>1.0098841172460804</v>
      </c>
      <c r="AU12" s="68">
        <f t="shared" si="28"/>
        <v>0.95703169588202841</v>
      </c>
      <c r="AV12" s="70">
        <f t="shared" si="15"/>
        <v>81365.008322824724</v>
      </c>
      <c r="AW12" s="71">
        <f t="shared" si="16"/>
        <v>1041</v>
      </c>
      <c r="AX12" s="72">
        <f t="shared" si="17"/>
        <v>2962.82766591769</v>
      </c>
      <c r="AY12" s="73">
        <f t="shared" si="18"/>
        <v>55288</v>
      </c>
      <c r="AZ12" s="78">
        <f t="shared" si="19"/>
        <v>64684.771431316061</v>
      </c>
      <c r="BA12" s="144">
        <f t="shared" si="20"/>
        <v>2359.5561959654178</v>
      </c>
      <c r="BB12" s="67">
        <f t="shared" si="21"/>
        <v>4.9081226613641796E-2</v>
      </c>
    </row>
    <row r="13" spans="1:64" s="52" customFormat="1" x14ac:dyDescent="0.35">
      <c r="A13" s="40" t="s">
        <v>41</v>
      </c>
      <c r="B13" s="115">
        <v>2019</v>
      </c>
      <c r="C13" s="3">
        <f t="shared" si="0"/>
        <v>55475443.870000027</v>
      </c>
      <c r="D13" s="7">
        <v>55358175.270000026</v>
      </c>
      <c r="E13" s="7">
        <v>38460438.660000004</v>
      </c>
      <c r="F13" s="67">
        <f t="shared" si="1"/>
        <v>0.97609732275225447</v>
      </c>
      <c r="G13" s="67">
        <f t="shared" si="29"/>
        <v>0.69475625727213364</v>
      </c>
      <c r="H13" s="85">
        <f t="shared" si="2"/>
        <v>0</v>
      </c>
      <c r="I13" s="67">
        <f t="shared" si="3"/>
        <v>0.11312861698806245</v>
      </c>
      <c r="J13" s="83">
        <f t="shared" si="4"/>
        <v>48543.857417943102</v>
      </c>
      <c r="K13" s="8">
        <v>588.29999999999995</v>
      </c>
      <c r="L13" s="56">
        <f t="shared" si="5"/>
        <v>65375.554411014797</v>
      </c>
      <c r="M13" s="55">
        <f t="shared" si="6"/>
        <v>68199.778361570628</v>
      </c>
      <c r="N13" s="140">
        <v>63286</v>
      </c>
      <c r="O13" s="59">
        <f t="shared" si="7"/>
        <v>0.82652621736674159</v>
      </c>
      <c r="P13" s="43">
        <v>914</v>
      </c>
      <c r="Q13" s="57">
        <f t="shared" si="8"/>
        <v>0.64365426695842443</v>
      </c>
      <c r="R13" s="3">
        <f t="shared" si="9"/>
        <v>59244.455404813998</v>
      </c>
      <c r="S13" s="51">
        <f t="shared" si="10"/>
        <v>71678.858044652181</v>
      </c>
      <c r="T13" s="51">
        <f t="shared" si="11"/>
        <v>61803.815878301961</v>
      </c>
      <c r="U13" s="7">
        <v>57344</v>
      </c>
      <c r="V13" s="64">
        <v>57344</v>
      </c>
      <c r="W13" s="47">
        <f t="shared" si="12"/>
        <v>69379.5294028231</v>
      </c>
      <c r="X13" s="47">
        <f>+V13/'Wage Levels'!J16</f>
        <v>59821.260799999996</v>
      </c>
      <c r="Y13" s="47">
        <f t="shared" si="22"/>
        <v>69379.5294028231</v>
      </c>
      <c r="Z13" s="54">
        <f t="shared" si="30"/>
        <v>0.96792180142718343</v>
      </c>
      <c r="AA13" s="54">
        <f t="shared" si="31"/>
        <v>0.96792180142718343</v>
      </c>
      <c r="AB13" s="7">
        <f t="shared" si="23"/>
        <v>6702.2433041575487</v>
      </c>
      <c r="AC13" s="7">
        <f t="shared" si="13"/>
        <v>3998.3546827133473</v>
      </c>
      <c r="AD13" s="47">
        <f t="shared" si="24"/>
        <v>55246.100722100651</v>
      </c>
      <c r="AE13" s="7">
        <f t="shared" si="14"/>
        <v>4126.657308533916</v>
      </c>
      <c r="AF13" s="47">
        <f t="shared" si="25"/>
        <v>4992.7724273298627</v>
      </c>
      <c r="AG13" s="83">
        <f t="shared" si="26"/>
        <v>66841.316780139299</v>
      </c>
      <c r="AH13" s="42">
        <v>0</v>
      </c>
      <c r="AI13" s="7">
        <v>6125850.3799999999</v>
      </c>
      <c r="AJ13" s="42">
        <v>3572902.6499999994</v>
      </c>
      <c r="AK13" s="7">
        <v>81593.530000000013</v>
      </c>
      <c r="AL13" s="7">
        <v>769258.15000000014</v>
      </c>
      <c r="AM13" s="7">
        <v>54149432.239999995</v>
      </c>
      <c r="AN13" s="7">
        <v>235106.55999999997</v>
      </c>
      <c r="AO13" s="7">
        <v>0</v>
      </c>
      <c r="AP13" s="7">
        <v>0</v>
      </c>
      <c r="AQ13" s="7">
        <v>204378.32</v>
      </c>
      <c r="AR13" s="7">
        <v>117268.6</v>
      </c>
      <c r="AS13" s="85">
        <f t="shared" si="27"/>
        <v>2.1138830412029655E-3</v>
      </c>
      <c r="AT13" s="69">
        <v>0.95858895705521474</v>
      </c>
      <c r="AU13" s="68">
        <f t="shared" si="28"/>
        <v>0.97609732275225503</v>
      </c>
      <c r="AV13" s="70">
        <f t="shared" si="15"/>
        <v>65375.554411014797</v>
      </c>
      <c r="AW13" s="71">
        <f t="shared" si="16"/>
        <v>914</v>
      </c>
      <c r="AX13" s="72">
        <f t="shared" si="17"/>
        <v>4992.7724273298627</v>
      </c>
      <c r="AY13" s="73">
        <f t="shared" si="18"/>
        <v>57344</v>
      </c>
      <c r="AZ13" s="78">
        <f t="shared" si="19"/>
        <v>59244.455404813998</v>
      </c>
      <c r="BA13" s="144">
        <f t="shared" si="20"/>
        <v>128.30262582056892</v>
      </c>
      <c r="BB13" s="67">
        <f t="shared" si="21"/>
        <v>0.11312861698806245</v>
      </c>
    </row>
    <row r="14" spans="1:64" s="52" customFormat="1" x14ac:dyDescent="0.35">
      <c r="A14" s="46" t="s">
        <v>32</v>
      </c>
      <c r="B14" s="114">
        <v>2019</v>
      </c>
      <c r="C14" s="51">
        <f t="shared" si="0"/>
        <v>82829397.539999992</v>
      </c>
      <c r="D14" s="47">
        <v>81780216.539999992</v>
      </c>
      <c r="E14" s="47">
        <v>52478501.790000007</v>
      </c>
      <c r="F14" s="67">
        <f t="shared" si="1"/>
        <v>0.92435123547803122</v>
      </c>
      <c r="G14" s="67">
        <f t="shared" si="29"/>
        <v>0.64170167321985438</v>
      </c>
      <c r="H14" s="85">
        <f t="shared" si="2"/>
        <v>1.9185176322847157E-2</v>
      </c>
      <c r="I14" s="67">
        <f t="shared" si="3"/>
        <v>0.13988929479612924</v>
      </c>
      <c r="J14" s="83">
        <f t="shared" si="4"/>
        <v>41352.053278122832</v>
      </c>
      <c r="K14" s="49">
        <v>616.70000000000005</v>
      </c>
      <c r="L14" s="55">
        <f t="shared" si="5"/>
        <v>85095.673406842878</v>
      </c>
      <c r="M14" s="55">
        <f t="shared" si="6"/>
        <v>84262.809914167068</v>
      </c>
      <c r="N14" s="140">
        <v>74519</v>
      </c>
      <c r="O14" s="59">
        <f t="shared" si="7"/>
        <v>1.075842578910249</v>
      </c>
      <c r="P14" s="50">
        <v>1449</v>
      </c>
      <c r="Q14" s="57">
        <f t="shared" si="8"/>
        <v>0.42560386473429956</v>
      </c>
      <c r="R14" s="51">
        <f t="shared" si="9"/>
        <v>52838.82398205658</v>
      </c>
      <c r="S14" s="51">
        <f t="shared" si="10"/>
        <v>49113.899205940055</v>
      </c>
      <c r="T14" s="51">
        <f t="shared" si="11"/>
        <v>52321.670456751272</v>
      </c>
      <c r="U14" s="47">
        <v>51364</v>
      </c>
      <c r="V14" s="47">
        <v>50100</v>
      </c>
      <c r="W14" s="47">
        <f t="shared" si="12"/>
        <v>46568.151309597437</v>
      </c>
      <c r="X14" s="47">
        <f>+V14/'Wage Levels'!J8</f>
        <v>49609.652379345258</v>
      </c>
      <c r="Y14" s="47">
        <f t="shared" si="22"/>
        <v>46568.151309597437</v>
      </c>
      <c r="Z14" s="53">
        <f t="shared" si="30"/>
        <v>0.97208825119655551</v>
      </c>
      <c r="AA14" s="53">
        <f t="shared" si="31"/>
        <v>0.94816644702413033</v>
      </c>
      <c r="AB14" s="47">
        <f t="shared" si="23"/>
        <v>7391.5858247066963</v>
      </c>
      <c r="AC14" s="47">
        <f t="shared" si="13"/>
        <v>4095.1848792270521</v>
      </c>
      <c r="AD14" s="47">
        <f t="shared" si="24"/>
        <v>48743.639102829526</v>
      </c>
      <c r="AE14" s="47">
        <f t="shared" si="14"/>
        <v>4819.2573429951681</v>
      </c>
      <c r="AF14" s="47">
        <f t="shared" si="25"/>
        <v>4479.5190648400703</v>
      </c>
      <c r="AG14" s="83">
        <f t="shared" si="26"/>
        <v>45307.408405608301</v>
      </c>
      <c r="AH14" s="48">
        <v>1006809.3100000003</v>
      </c>
      <c r="AI14" s="47">
        <v>9703598.5500000026</v>
      </c>
      <c r="AJ14" s="48">
        <v>3052477.8499999992</v>
      </c>
      <c r="AK14" s="47">
        <v>2881445.04</v>
      </c>
      <c r="AL14" s="47">
        <v>100589.5</v>
      </c>
      <c r="AM14" s="47">
        <v>76563455.949999988</v>
      </c>
      <c r="AN14" s="47">
        <v>410002.44999999995</v>
      </c>
      <c r="AO14" s="47">
        <v>0</v>
      </c>
      <c r="AP14" s="47">
        <v>0</v>
      </c>
      <c r="AQ14" s="47">
        <v>4706168.6399999997</v>
      </c>
      <c r="AR14" s="47">
        <v>1049181</v>
      </c>
      <c r="AS14" s="85">
        <f t="shared" si="27"/>
        <v>1.2666770870732572E-2</v>
      </c>
      <c r="AT14" s="69">
        <v>1.0098841172460804</v>
      </c>
      <c r="AU14" s="68">
        <f t="shared" si="28"/>
        <v>0.92435123547803122</v>
      </c>
      <c r="AV14" s="70">
        <f t="shared" si="15"/>
        <v>85095.673406842878</v>
      </c>
      <c r="AW14" s="71">
        <f t="shared" si="16"/>
        <v>1449</v>
      </c>
      <c r="AX14" s="72">
        <f t="shared" si="17"/>
        <v>4479.5190648400703</v>
      </c>
      <c r="AY14" s="73">
        <f t="shared" si="18"/>
        <v>50100</v>
      </c>
      <c r="AZ14" s="78">
        <f t="shared" si="19"/>
        <v>52838.82398205658</v>
      </c>
      <c r="BA14" s="144">
        <f t="shared" si="20"/>
        <v>724.07246376811599</v>
      </c>
      <c r="BB14" s="67">
        <f t="shared" si="21"/>
        <v>0.12673929656907035</v>
      </c>
    </row>
    <row r="15" spans="1:64" s="44" customFormat="1" x14ac:dyDescent="0.35">
      <c r="A15" s="46" t="s">
        <v>30</v>
      </c>
      <c r="B15" s="114">
        <v>2019</v>
      </c>
      <c r="C15" s="51">
        <f t="shared" si="0"/>
        <v>54455453.550000012</v>
      </c>
      <c r="D15" s="47">
        <v>54277391.750000015</v>
      </c>
      <c r="E15" s="47">
        <v>36755292.18</v>
      </c>
      <c r="F15" s="67">
        <f t="shared" si="1"/>
        <v>0.98327942987080319</v>
      </c>
      <c r="G15" s="67">
        <f t="shared" si="29"/>
        <v>0.67717498934535647</v>
      </c>
      <c r="H15" s="85">
        <f t="shared" si="2"/>
        <v>2.7903464757602151E-5</v>
      </c>
      <c r="I15" s="67">
        <f t="shared" si="3"/>
        <v>0.18066365525510245</v>
      </c>
      <c r="J15" s="83">
        <f t="shared" si="4"/>
        <v>39955.11713886301</v>
      </c>
      <c r="K15" s="49">
        <v>562.20000000000005</v>
      </c>
      <c r="L15" s="55">
        <f t="shared" si="5"/>
        <v>65377.609711846315</v>
      </c>
      <c r="M15" s="55">
        <f t="shared" si="6"/>
        <v>67744.272256597949</v>
      </c>
      <c r="N15" s="140">
        <v>61031</v>
      </c>
      <c r="O15" s="59">
        <f t="shared" si="7"/>
        <v>0.82655220200331003</v>
      </c>
      <c r="P15" s="50">
        <v>1073</v>
      </c>
      <c r="Q15" s="57">
        <f t="shared" si="8"/>
        <v>0.5239515377446412</v>
      </c>
      <c r="R15" s="51">
        <f t="shared" si="9"/>
        <v>49902.075787511661</v>
      </c>
      <c r="S15" s="51">
        <f t="shared" si="10"/>
        <v>60373.773932927979</v>
      </c>
      <c r="T15" s="51">
        <f t="shared" si="11"/>
        <v>51708.525643849272</v>
      </c>
      <c r="U15" s="47">
        <v>49541</v>
      </c>
      <c r="V15" s="47">
        <v>42874</v>
      </c>
      <c r="W15" s="47">
        <f t="shared" si="12"/>
        <v>51870.891997004568</v>
      </c>
      <c r="X15" s="47">
        <f>+V15/'Wage Levels'!J7</f>
        <v>44426.034257460713</v>
      </c>
      <c r="Y15" s="47">
        <f t="shared" si="22"/>
        <v>51870.891997004568</v>
      </c>
      <c r="Z15" s="53">
        <f t="shared" si="30"/>
        <v>0.99276431327127235</v>
      </c>
      <c r="AA15" s="53">
        <f t="shared" si="31"/>
        <v>0.85916265653080337</v>
      </c>
      <c r="AB15" s="47">
        <f t="shared" si="23"/>
        <v>9015.4914165890023</v>
      </c>
      <c r="AC15" s="47">
        <f t="shared" si="13"/>
        <v>931.46723205964588</v>
      </c>
      <c r="AD15" s="47">
        <f t="shared" si="24"/>
        <v>48970.608555452018</v>
      </c>
      <c r="AE15" s="47">
        <f t="shared" si="14"/>
        <v>1097.4148555452005</v>
      </c>
      <c r="AF15" s="47">
        <f t="shared" si="25"/>
        <v>1327.7018110718259</v>
      </c>
      <c r="AG15" s="83">
        <f t="shared" si="26"/>
        <v>59246.843014587852</v>
      </c>
      <c r="AH15" s="48">
        <v>1025.5999999999999</v>
      </c>
      <c r="AI15" s="47">
        <v>9672596.6899999995</v>
      </c>
      <c r="AJ15" s="48">
        <v>766413.70000000007</v>
      </c>
      <c r="AK15" s="47">
        <v>233050.63999999998</v>
      </c>
      <c r="AL15" s="47">
        <v>370663.34</v>
      </c>
      <c r="AM15" s="47">
        <v>53544927.320000015</v>
      </c>
      <c r="AN15" s="47">
        <v>246770.77</v>
      </c>
      <c r="AO15" s="47">
        <v>0</v>
      </c>
      <c r="AP15" s="47">
        <v>0</v>
      </c>
      <c r="AQ15" s="47">
        <v>115030.31999999999</v>
      </c>
      <c r="AR15" s="47">
        <v>178061.8</v>
      </c>
      <c r="AS15" s="85">
        <f t="shared" si="27"/>
        <v>3.2698616647551535E-3</v>
      </c>
      <c r="AT15" s="68">
        <v>0.96506475800954328</v>
      </c>
      <c r="AU15" s="68">
        <f t="shared" si="28"/>
        <v>0.98327942987080297</v>
      </c>
      <c r="AV15" s="70">
        <f t="shared" si="15"/>
        <v>65377.609711846315</v>
      </c>
      <c r="AW15" s="71">
        <f t="shared" si="16"/>
        <v>1073</v>
      </c>
      <c r="AX15" s="72">
        <f t="shared" si="17"/>
        <v>1327.7018110718259</v>
      </c>
      <c r="AY15" s="73">
        <f t="shared" si="18"/>
        <v>42874</v>
      </c>
      <c r="AZ15" s="78">
        <f t="shared" si="19"/>
        <v>49902.075787511661</v>
      </c>
      <c r="BA15" s="144">
        <f t="shared" si="20"/>
        <v>165.94762348555452</v>
      </c>
      <c r="BB15" s="67">
        <f t="shared" si="21"/>
        <v>0.18064450124647208</v>
      </c>
    </row>
    <row r="16" spans="1:64" ht="18.5" x14ac:dyDescent="0.45">
      <c r="A16" s="117" t="s">
        <v>213</v>
      </c>
    </row>
    <row r="17" spans="1:54" x14ac:dyDescent="0.35">
      <c r="A17" s="9"/>
    </row>
    <row r="18" spans="1:54" x14ac:dyDescent="0.35">
      <c r="A18" s="2" t="s">
        <v>214</v>
      </c>
      <c r="D18" s="118">
        <f>SUM(E4:E15)/SUM(K4:K15)</f>
        <v>79096.770359320275</v>
      </c>
    </row>
    <row r="20" spans="1:54" x14ac:dyDescent="0.35">
      <c r="A20" s="2" t="s">
        <v>67</v>
      </c>
    </row>
    <row r="21" spans="1:54" x14ac:dyDescent="0.35">
      <c r="A21" s="65" t="s">
        <v>103</v>
      </c>
      <c r="B21" s="116"/>
      <c r="C21" s="66"/>
      <c r="D21" s="66"/>
    </row>
    <row r="22" spans="1:54" s="44" customFormat="1" x14ac:dyDescent="0.35">
      <c r="A22" s="40"/>
      <c r="B22" s="115"/>
      <c r="C22" s="41"/>
      <c r="D22" s="41"/>
      <c r="E22" s="41"/>
      <c r="F22" s="41"/>
      <c r="G22" s="41"/>
      <c r="H22" s="41"/>
      <c r="I22" s="41"/>
      <c r="J22" s="41"/>
      <c r="K22" s="41"/>
      <c r="L22" s="41"/>
      <c r="M22" s="41"/>
      <c r="N22" s="141"/>
      <c r="O22" s="41"/>
      <c r="P22" s="45"/>
      <c r="Q22" s="45"/>
      <c r="R22" s="45"/>
      <c r="S22" s="45"/>
      <c r="T22" s="45"/>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BA22" s="145"/>
      <c r="BB22" s="41"/>
    </row>
    <row r="35" spans="5:5" x14ac:dyDescent="0.35">
      <c r="E35" s="113"/>
    </row>
    <row r="36" spans="5:5" x14ac:dyDescent="0.35">
      <c r="E36" s="113"/>
    </row>
    <row r="37" spans="5:5" x14ac:dyDescent="0.35">
      <c r="E37" s="113"/>
    </row>
    <row r="38" spans="5:5" x14ac:dyDescent="0.35">
      <c r="E38" s="113"/>
    </row>
    <row r="39" spans="5:5" x14ac:dyDescent="0.35">
      <c r="E39" s="113"/>
    </row>
    <row r="40" spans="5:5" x14ac:dyDescent="0.35">
      <c r="E40" s="113"/>
    </row>
    <row r="41" spans="5:5" x14ac:dyDescent="0.35">
      <c r="E41" s="113"/>
    </row>
    <row r="42" spans="5:5" x14ac:dyDescent="0.35">
      <c r="E42" s="113"/>
    </row>
    <row r="43" spans="5:5" x14ac:dyDescent="0.35">
      <c r="E43" s="113"/>
    </row>
    <row r="44" spans="5:5" x14ac:dyDescent="0.35">
      <c r="E44" s="113"/>
    </row>
    <row r="45" spans="5:5" x14ac:dyDescent="0.35">
      <c r="E45" s="113"/>
    </row>
    <row r="46" spans="5:5" x14ac:dyDescent="0.35">
      <c r="E46" s="113"/>
    </row>
    <row r="47" spans="5:5" x14ac:dyDescent="0.35">
      <c r="E47" s="113"/>
    </row>
    <row r="48" spans="5:5" x14ac:dyDescent="0.35">
      <c r="E48" s="113"/>
    </row>
    <row r="49" spans="5:5" x14ac:dyDescent="0.35">
      <c r="E49" s="113"/>
    </row>
    <row r="50" spans="5:5" x14ac:dyDescent="0.35">
      <c r="E50" s="113"/>
    </row>
  </sheetData>
  <sortState xmlns:xlrd2="http://schemas.microsoft.com/office/spreadsheetml/2017/richdata2" ref="A4:AT15">
    <sortCondition descending="1" ref="R4:R15"/>
  </sortState>
  <mergeCells count="39">
    <mergeCell ref="O2:O3"/>
    <mergeCell ref="W2:W3"/>
    <mergeCell ref="P2:P3"/>
    <mergeCell ref="M2:M3"/>
    <mergeCell ref="AG2:AG3"/>
    <mergeCell ref="Q2:Q3"/>
    <mergeCell ref="AB2:AB3"/>
    <mergeCell ref="AC2:AC3"/>
    <mergeCell ref="AE2:AE3"/>
    <mergeCell ref="AA2:AA3"/>
    <mergeCell ref="Y2:Y3"/>
    <mergeCell ref="R2:R3"/>
    <mergeCell ref="U2:U3"/>
    <mergeCell ref="V2:V3"/>
    <mergeCell ref="S2:S3"/>
    <mergeCell ref="T2:T3"/>
    <mergeCell ref="K2:K3"/>
    <mergeCell ref="A2:A3"/>
    <mergeCell ref="B2:B3"/>
    <mergeCell ref="C2:C3"/>
    <mergeCell ref="D2:D3"/>
    <mergeCell ref="E2:E3"/>
    <mergeCell ref="G2:G3"/>
    <mergeCell ref="H2:H3"/>
    <mergeCell ref="I2:I3"/>
    <mergeCell ref="J2:J3"/>
    <mergeCell ref="F2:F3"/>
    <mergeCell ref="BB2:BB3"/>
    <mergeCell ref="Z2:Z3"/>
    <mergeCell ref="X2:X3"/>
    <mergeCell ref="AY2:AZ2"/>
    <mergeCell ref="AT2:AT3"/>
    <mergeCell ref="AU2:AU3"/>
    <mergeCell ref="AD2:AD3"/>
    <mergeCell ref="AV2:AX2"/>
    <mergeCell ref="AF2:AF3"/>
    <mergeCell ref="AL2:AR2"/>
    <mergeCell ref="AJ2:AK2"/>
    <mergeCell ref="AH2:AI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885FD-2C7B-4205-9E80-FFD2591AB51D}">
  <dimension ref="A1:I37"/>
  <sheetViews>
    <sheetView workbookViewId="0">
      <selection activeCell="B33" sqref="B33"/>
    </sheetView>
  </sheetViews>
  <sheetFormatPr defaultRowHeight="14.5" x14ac:dyDescent="0.35"/>
  <sheetData>
    <row r="1" spans="1:9" x14ac:dyDescent="0.35">
      <c r="A1" t="s">
        <v>115</v>
      </c>
    </row>
    <row r="2" spans="1:9" ht="15" thickBot="1" x14ac:dyDescent="0.4"/>
    <row r="3" spans="1:9" x14ac:dyDescent="0.35">
      <c r="A3" s="77" t="s">
        <v>116</v>
      </c>
      <c r="B3" s="77"/>
    </row>
    <row r="4" spans="1:9" x14ac:dyDescent="0.35">
      <c r="A4" s="74" t="s">
        <v>117</v>
      </c>
      <c r="B4" s="74">
        <v>0.87426973589493495</v>
      </c>
    </row>
    <row r="5" spans="1:9" x14ac:dyDescent="0.35">
      <c r="A5" s="74" t="s">
        <v>118</v>
      </c>
      <c r="B5" s="74">
        <v>0.76434757110179941</v>
      </c>
    </row>
    <row r="6" spans="1:9" x14ac:dyDescent="0.35">
      <c r="A6" s="74" t="s">
        <v>119</v>
      </c>
      <c r="B6" s="74">
        <v>0.71198036467997694</v>
      </c>
    </row>
    <row r="7" spans="1:9" x14ac:dyDescent="0.35">
      <c r="A7" s="74" t="s">
        <v>120</v>
      </c>
      <c r="B7" s="74">
        <v>8678.2746878457056</v>
      </c>
    </row>
    <row r="8" spans="1:9" ht="15" thickBot="1" x14ac:dyDescent="0.4">
      <c r="A8" s="75" t="s">
        <v>121</v>
      </c>
      <c r="B8" s="75">
        <v>12</v>
      </c>
    </row>
    <row r="10" spans="1:9" ht="15" thickBot="1" x14ac:dyDescent="0.4">
      <c r="A10" t="s">
        <v>122</v>
      </c>
    </row>
    <row r="11" spans="1:9" x14ac:dyDescent="0.35">
      <c r="A11" s="76"/>
      <c r="B11" s="76" t="s">
        <v>127</v>
      </c>
      <c r="C11" s="76" t="s">
        <v>128</v>
      </c>
      <c r="D11" s="76" t="s">
        <v>129</v>
      </c>
      <c r="E11" s="76" t="s">
        <v>130</v>
      </c>
      <c r="F11" s="76" t="s">
        <v>131</v>
      </c>
    </row>
    <row r="12" spans="1:9" x14ac:dyDescent="0.35">
      <c r="A12" s="74" t="s">
        <v>123</v>
      </c>
      <c r="B12" s="74" t="s">
        <v>232</v>
      </c>
      <c r="C12" s="74">
        <v>2198509080.5937748</v>
      </c>
      <c r="D12" s="74">
        <v>1099254540.2968874</v>
      </c>
      <c r="E12" s="74">
        <v>14.595920296853599</v>
      </c>
      <c r="F12" s="74">
        <v>1.4970063481532503E-3</v>
      </c>
    </row>
    <row r="13" spans="1:9" x14ac:dyDescent="0.35">
      <c r="A13" s="74" t="s">
        <v>124</v>
      </c>
      <c r="B13" s="74">
        <v>9</v>
      </c>
      <c r="C13" s="74">
        <v>677812064.01933122</v>
      </c>
      <c r="D13" s="74">
        <v>75312451.557703465</v>
      </c>
      <c r="E13" s="74"/>
      <c r="F13" s="74"/>
    </row>
    <row r="14" spans="1:9" ht="15" thickBot="1" x14ac:dyDescent="0.4">
      <c r="A14" s="75" t="s">
        <v>125</v>
      </c>
      <c r="B14" s="75">
        <v>11</v>
      </c>
      <c r="C14" s="75">
        <v>2876321144.6131058</v>
      </c>
      <c r="D14" s="75"/>
      <c r="E14" s="75"/>
      <c r="F14" s="75"/>
    </row>
    <row r="15" spans="1:9" ht="15" thickBot="1" x14ac:dyDescent="0.4"/>
    <row r="16" spans="1:9" x14ac:dyDescent="0.35">
      <c r="A16" s="76"/>
      <c r="B16" s="76" t="s">
        <v>132</v>
      </c>
      <c r="C16" s="76" t="s">
        <v>120</v>
      </c>
      <c r="D16" s="76" t="s">
        <v>133</v>
      </c>
      <c r="E16" s="76" t="s">
        <v>134</v>
      </c>
      <c r="F16" s="76" t="s">
        <v>135</v>
      </c>
      <c r="G16" s="76" t="s">
        <v>136</v>
      </c>
      <c r="H16" s="76" t="s">
        <v>137</v>
      </c>
      <c r="I16" s="76" t="s">
        <v>138</v>
      </c>
    </row>
    <row r="17" spans="1:9" x14ac:dyDescent="0.35">
      <c r="A17" s="74" t="s">
        <v>126</v>
      </c>
      <c r="B17" s="74">
        <v>5269.00390807652</v>
      </c>
      <c r="C17" s="74">
        <v>26146.941854814231</v>
      </c>
      <c r="D17" s="74">
        <v>0.20151511168432801</v>
      </c>
      <c r="E17" s="74">
        <v>0.84477678487178531</v>
      </c>
      <c r="F17" s="74">
        <v>-53879.487894059683</v>
      </c>
      <c r="G17" s="74">
        <v>64417.495710212723</v>
      </c>
      <c r="H17" s="74">
        <v>-53879.487894059683</v>
      </c>
      <c r="I17" s="74">
        <v>64417.495710212723</v>
      </c>
    </row>
    <row r="18" spans="1:9" x14ac:dyDescent="0.35">
      <c r="A18" s="74" t="s">
        <v>139</v>
      </c>
      <c r="B18" s="74">
        <v>1.1567296331145731</v>
      </c>
      <c r="C18" s="74">
        <v>0.34044098091008979</v>
      </c>
      <c r="D18" s="74">
        <v>3.3977391030372592</v>
      </c>
      <c r="E18" s="74">
        <v>7.9015830127128726E-3</v>
      </c>
      <c r="F18" s="74">
        <v>0.38659862963876646</v>
      </c>
      <c r="G18" s="74">
        <v>1.9268606365903798</v>
      </c>
      <c r="H18" s="74">
        <v>0.38659862963876646</v>
      </c>
      <c r="I18" s="74">
        <v>1.9268606365903798</v>
      </c>
    </row>
    <row r="19" spans="1:9" ht="15" thickBot="1" x14ac:dyDescent="0.4">
      <c r="A19" s="75" t="s">
        <v>140</v>
      </c>
      <c r="B19" s="75">
        <v>-26.350468677964983</v>
      </c>
      <c r="C19" s="75">
        <v>5.4748270913379056</v>
      </c>
      <c r="D19" s="75">
        <v>-4.8130229938504989</v>
      </c>
      <c r="E19" s="75">
        <v>9.562161254314252E-4</v>
      </c>
      <c r="F19" s="75">
        <v>-38.735387997716693</v>
      </c>
      <c r="G19" s="75">
        <v>-13.965549358213275</v>
      </c>
      <c r="H19" s="75">
        <v>-38.735387997716693</v>
      </c>
      <c r="I19" s="75">
        <v>-13.965549358213275</v>
      </c>
    </row>
    <row r="23" spans="1:9" x14ac:dyDescent="0.35">
      <c r="A23" t="s">
        <v>142</v>
      </c>
    </row>
    <row r="24" spans="1:9" ht="15" thickBot="1" x14ac:dyDescent="0.4"/>
    <row r="25" spans="1:9" x14ac:dyDescent="0.35">
      <c r="A25" s="76" t="s">
        <v>143</v>
      </c>
      <c r="B25" s="76" t="s">
        <v>144</v>
      </c>
      <c r="C25" s="76" t="s">
        <v>145</v>
      </c>
      <c r="D25" s="89" t="s">
        <v>158</v>
      </c>
    </row>
    <row r="26" spans="1:9" x14ac:dyDescent="0.35">
      <c r="A26" s="74">
        <v>1</v>
      </c>
      <c r="B26" s="74">
        <v>99476.097879342138</v>
      </c>
      <c r="C26" s="74">
        <v>445.7767578818457</v>
      </c>
      <c r="D26" s="84">
        <f>C26/B26</f>
        <v>4.4812449159650708E-3</v>
      </c>
    </row>
    <row r="27" spans="1:9" x14ac:dyDescent="0.35">
      <c r="A27" s="74">
        <v>2</v>
      </c>
      <c r="B27" s="74">
        <v>85731.104695399743</v>
      </c>
      <c r="C27" s="74">
        <v>6829.8498719079944</v>
      </c>
      <c r="D27" s="84">
        <f t="shared" ref="D27:D37" si="0">C27/B27</f>
        <v>7.9665949671058861E-2</v>
      </c>
    </row>
    <row r="28" spans="1:9" x14ac:dyDescent="0.35">
      <c r="A28" s="74">
        <v>3</v>
      </c>
      <c r="B28" s="74">
        <v>80615.214870989017</v>
      </c>
      <c r="C28" s="74">
        <v>7927.9998716579721</v>
      </c>
      <c r="D28" s="84">
        <f t="shared" si="0"/>
        <v>9.8343716931665964E-2</v>
      </c>
    </row>
    <row r="29" spans="1:9" x14ac:dyDescent="0.35">
      <c r="A29" s="74">
        <v>4</v>
      </c>
      <c r="B29" s="74">
        <v>81435.062649481872</v>
      </c>
      <c r="C29" s="74">
        <v>5414.4807764441066</v>
      </c>
      <c r="D29" s="84">
        <f t="shared" si="0"/>
        <v>6.6488323337448266E-2</v>
      </c>
    </row>
    <row r="30" spans="1:9" x14ac:dyDescent="0.35">
      <c r="A30" s="74">
        <v>5</v>
      </c>
      <c r="B30" s="74">
        <v>85105.059619516498</v>
      </c>
      <c r="C30" s="74">
        <v>-4223.905611165741</v>
      </c>
      <c r="D30" s="84">
        <f t="shared" si="0"/>
        <v>-4.9631662677281113E-2</v>
      </c>
    </row>
    <row r="31" spans="1:9" x14ac:dyDescent="0.35">
      <c r="A31" s="74">
        <v>6</v>
      </c>
      <c r="B31" s="74">
        <v>67561.832725233646</v>
      </c>
      <c r="C31" s="74">
        <v>12179.001378572619</v>
      </c>
      <c r="D31" s="84">
        <f t="shared" si="0"/>
        <v>0.18026452047420388</v>
      </c>
    </row>
    <row r="32" spans="1:9" x14ac:dyDescent="0.35">
      <c r="A32" s="74">
        <v>7</v>
      </c>
      <c r="B32" s="74">
        <v>87684.457671703538</v>
      </c>
      <c r="C32" s="74">
        <v>-11615.348096231828</v>
      </c>
      <c r="D32" s="84">
        <f t="shared" si="0"/>
        <v>-0.13246758210811393</v>
      </c>
    </row>
    <row r="33" spans="1:4" x14ac:dyDescent="0.35">
      <c r="A33" s="74">
        <v>8</v>
      </c>
      <c r="B33" s="74">
        <v>62239.416608448068</v>
      </c>
      <c r="C33" s="74">
        <v>3273.0486758582119</v>
      </c>
      <c r="D33" s="84">
        <f t="shared" si="0"/>
        <v>5.2588035913786899E-2</v>
      </c>
    </row>
    <row r="34" spans="1:4" x14ac:dyDescent="0.35">
      <c r="A34" s="74">
        <v>9</v>
      </c>
      <c r="B34" s="74">
        <v>71955.482239940204</v>
      </c>
      <c r="C34" s="74">
        <v>-7270.7108086241424</v>
      </c>
      <c r="D34" s="84">
        <f t="shared" si="0"/>
        <v>-0.10104457064688258</v>
      </c>
    </row>
    <row r="35" spans="1:4" x14ac:dyDescent="0.35">
      <c r="A35" s="74">
        <v>10</v>
      </c>
      <c r="B35" s="74">
        <v>56806.516604931472</v>
      </c>
      <c r="C35" s="74">
        <v>2437.9387998825259</v>
      </c>
      <c r="D35" s="84">
        <f t="shared" si="0"/>
        <v>4.291653397509828E-2</v>
      </c>
    </row>
    <row r="36" spans="1:4" x14ac:dyDescent="0.35">
      <c r="A36" s="74">
        <v>11</v>
      </c>
      <c r="B36" s="74">
        <v>65519.861873240159</v>
      </c>
      <c r="C36" s="74">
        <v>-12681.03789118358</v>
      </c>
      <c r="D36" s="84">
        <f t="shared" si="0"/>
        <v>-0.19354494238277403</v>
      </c>
    </row>
    <row r="37" spans="1:4" ht="15" thickBot="1" x14ac:dyDescent="0.4">
      <c r="A37" s="75">
        <v>12</v>
      </c>
      <c r="B37" s="75">
        <v>52619.16951251182</v>
      </c>
      <c r="C37" s="75">
        <v>-2717.0937250001589</v>
      </c>
      <c r="D37" s="84">
        <f t="shared" si="0"/>
        <v>-5.1636955698323717E-2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DAF8-6C43-49B1-81C6-4E4DF1B4D727}">
  <dimension ref="A1:I38"/>
  <sheetViews>
    <sheetView workbookViewId="0">
      <selection activeCell="A2" sqref="A2"/>
    </sheetView>
  </sheetViews>
  <sheetFormatPr defaultRowHeight="14.5" x14ac:dyDescent="0.35"/>
  <cols>
    <col min="1" max="1" width="18" bestFit="1" customWidth="1"/>
    <col min="2" max="2" width="12.7265625" bestFit="1" customWidth="1"/>
    <col min="3" max="3" width="14.54296875" bestFit="1" customWidth="1"/>
    <col min="4" max="4" width="18.54296875" bestFit="1" customWidth="1"/>
    <col min="5" max="5" width="13" customWidth="1"/>
  </cols>
  <sheetData>
    <row r="1" spans="1:9" x14ac:dyDescent="0.35">
      <c r="A1" t="s">
        <v>220</v>
      </c>
    </row>
    <row r="2" spans="1:9" ht="15" thickBot="1" x14ac:dyDescent="0.4"/>
    <row r="3" spans="1:9" x14ac:dyDescent="0.35">
      <c r="A3" s="77" t="s">
        <v>116</v>
      </c>
      <c r="B3" s="77"/>
      <c r="D3" s="79" t="s">
        <v>148</v>
      </c>
    </row>
    <row r="4" spans="1:9" x14ac:dyDescent="0.35">
      <c r="A4" s="74" t="s">
        <v>117</v>
      </c>
      <c r="B4" s="74">
        <v>0.89631239195688195</v>
      </c>
      <c r="D4" s="81" t="s">
        <v>110</v>
      </c>
    </row>
    <row r="5" spans="1:9" x14ac:dyDescent="0.35">
      <c r="A5" s="74" t="s">
        <v>118</v>
      </c>
      <c r="B5" s="74">
        <v>0.80337590397546721</v>
      </c>
      <c r="D5" s="81" t="s">
        <v>112</v>
      </c>
    </row>
    <row r="6" spans="1:9" x14ac:dyDescent="0.35">
      <c r="A6" s="74" t="s">
        <v>119</v>
      </c>
      <c r="B6" s="74">
        <v>0.72964186796626751</v>
      </c>
      <c r="D6" s="82" t="s">
        <v>66</v>
      </c>
    </row>
    <row r="7" spans="1:9" x14ac:dyDescent="0.35">
      <c r="A7" s="74" t="s">
        <v>120</v>
      </c>
      <c r="B7" s="74">
        <v>8407.9876080412469</v>
      </c>
    </row>
    <row r="8" spans="1:9" ht="15" thickBot="1" x14ac:dyDescent="0.4">
      <c r="A8" s="75" t="s">
        <v>121</v>
      </c>
      <c r="B8" s="75">
        <v>12</v>
      </c>
    </row>
    <row r="10" spans="1:9" ht="15" thickBot="1" x14ac:dyDescent="0.4">
      <c r="A10" t="s">
        <v>122</v>
      </c>
    </row>
    <row r="11" spans="1:9" x14ac:dyDescent="0.35">
      <c r="A11" s="76"/>
      <c r="B11" s="76" t="s">
        <v>127</v>
      </c>
      <c r="C11" s="76" t="s">
        <v>128</v>
      </c>
      <c r="D11" s="76" t="s">
        <v>129</v>
      </c>
      <c r="E11" s="76" t="s">
        <v>130</v>
      </c>
      <c r="F11" s="76" t="s">
        <v>131</v>
      </c>
    </row>
    <row r="12" spans="1:9" x14ac:dyDescent="0.35">
      <c r="A12" s="74" t="s">
        <v>123</v>
      </c>
      <c r="B12" s="74">
        <v>3</v>
      </c>
      <c r="C12" s="74">
        <v>2310767099.6773043</v>
      </c>
      <c r="D12" s="74">
        <v>770255699.89243472</v>
      </c>
      <c r="E12" s="74">
        <v>10.895591065640705</v>
      </c>
      <c r="F12" s="74">
        <v>3.3760343493052301E-3</v>
      </c>
    </row>
    <row r="13" spans="1:9" x14ac:dyDescent="0.35">
      <c r="A13" s="74" t="s">
        <v>124</v>
      </c>
      <c r="B13" s="74">
        <v>8</v>
      </c>
      <c r="C13" s="74">
        <v>565554044.93580127</v>
      </c>
      <c r="D13" s="74">
        <v>70694255.616975158</v>
      </c>
      <c r="E13" s="74"/>
      <c r="F13" s="74"/>
    </row>
    <row r="14" spans="1:9" ht="15" thickBot="1" x14ac:dyDescent="0.4">
      <c r="A14" s="75" t="s">
        <v>125</v>
      </c>
      <c r="B14" s="75">
        <v>11</v>
      </c>
      <c r="C14" s="75">
        <v>2876321144.6131058</v>
      </c>
      <c r="D14" s="75"/>
      <c r="E14" s="75"/>
      <c r="F14" s="75"/>
    </row>
    <row r="15" spans="1:9" ht="15" thickBot="1" x14ac:dyDescent="0.4"/>
    <row r="16" spans="1:9" x14ac:dyDescent="0.35">
      <c r="A16" s="76"/>
      <c r="B16" s="76" t="s">
        <v>132</v>
      </c>
      <c r="C16" s="76" t="s">
        <v>120</v>
      </c>
      <c r="D16" s="76" t="s">
        <v>133</v>
      </c>
      <c r="E16" s="76" t="s">
        <v>134</v>
      </c>
      <c r="F16" s="76" t="s">
        <v>135</v>
      </c>
      <c r="G16" s="76" t="s">
        <v>136</v>
      </c>
      <c r="H16" s="76" t="s">
        <v>137</v>
      </c>
      <c r="I16" s="76" t="s">
        <v>138</v>
      </c>
    </row>
    <row r="17" spans="1:9" x14ac:dyDescent="0.35">
      <c r="A17" s="74" t="s">
        <v>126</v>
      </c>
      <c r="B17" s="74">
        <v>728.69685346598817</v>
      </c>
      <c r="C17" s="74">
        <v>25587.534416010189</v>
      </c>
      <c r="D17" s="74">
        <v>2.8478588113204084E-2</v>
      </c>
      <c r="E17" s="74">
        <v>0.97797806449995384</v>
      </c>
      <c r="F17" s="74">
        <v>-58276.263319532445</v>
      </c>
      <c r="G17" s="74">
        <v>59733.657026464425</v>
      </c>
      <c r="H17" s="74">
        <v>-58276.263319532445</v>
      </c>
      <c r="I17" s="74">
        <v>59733.657026464425</v>
      </c>
    </row>
    <row r="18" spans="1:9" x14ac:dyDescent="0.35">
      <c r="A18" s="74" t="s">
        <v>139</v>
      </c>
      <c r="B18" s="74">
        <v>0.9971623702172101</v>
      </c>
      <c r="C18" s="74">
        <v>0.35330931749300337</v>
      </c>
      <c r="D18" s="74">
        <v>2.8223494848446986</v>
      </c>
      <c r="E18" s="80">
        <v>2.2412643545536008E-2</v>
      </c>
      <c r="F18" s="74">
        <v>0.18242962307218236</v>
      </c>
      <c r="G18" s="74">
        <v>1.811895117362238</v>
      </c>
      <c r="H18" s="74">
        <v>0.18242962307218236</v>
      </c>
      <c r="I18" s="74">
        <v>1.811895117362238</v>
      </c>
    </row>
    <row r="19" spans="1:9" x14ac:dyDescent="0.35">
      <c r="A19" s="74" t="s">
        <v>140</v>
      </c>
      <c r="B19" s="74">
        <v>-20.827191813622786</v>
      </c>
      <c r="C19" s="74">
        <v>6.8809293200056425</v>
      </c>
      <c r="D19" s="74">
        <v>-3.026799265772099</v>
      </c>
      <c r="E19" s="80">
        <v>1.638902408190521E-2</v>
      </c>
      <c r="F19" s="74">
        <v>-36.694643279603397</v>
      </c>
      <c r="G19" s="74">
        <v>-4.9597403476421764</v>
      </c>
      <c r="H19" s="74">
        <v>-36.694643279603397</v>
      </c>
      <c r="I19" s="74">
        <v>-4.9597403476421764</v>
      </c>
    </row>
    <row r="20" spans="1:9" ht="15" thickBot="1" x14ac:dyDescent="0.4">
      <c r="A20" s="75" t="s">
        <v>141</v>
      </c>
      <c r="B20" s="75">
        <v>2.6272830584178304</v>
      </c>
      <c r="C20" s="75">
        <v>2.0849240600357644</v>
      </c>
      <c r="D20" s="75">
        <v>1.2601336944486901</v>
      </c>
      <c r="E20" s="75">
        <v>0.2431351675320402</v>
      </c>
      <c r="F20" s="75">
        <v>-2.1805604456113037</v>
      </c>
      <c r="G20" s="75">
        <v>7.435126562446964</v>
      </c>
      <c r="H20" s="75">
        <v>-2.1805604456113037</v>
      </c>
      <c r="I20" s="75">
        <v>7.435126562446964</v>
      </c>
    </row>
    <row r="24" spans="1:9" x14ac:dyDescent="0.35">
      <c r="A24" t="s">
        <v>142</v>
      </c>
    </row>
    <row r="25" spans="1:9" ht="15" thickBot="1" x14ac:dyDescent="0.4"/>
    <row r="26" spans="1:9" x14ac:dyDescent="0.35">
      <c r="A26" s="76" t="s">
        <v>143</v>
      </c>
      <c r="B26" s="76" t="s">
        <v>144</v>
      </c>
      <c r="C26" s="76" t="s">
        <v>145</v>
      </c>
      <c r="D26" s="76" t="s">
        <v>146</v>
      </c>
    </row>
    <row r="27" spans="1:9" x14ac:dyDescent="0.35">
      <c r="A27" s="74">
        <v>1</v>
      </c>
      <c r="B27" s="74">
        <v>96742.874128583891</v>
      </c>
      <c r="C27" s="74">
        <v>3179.0005086400924</v>
      </c>
      <c r="D27" s="74">
        <v>0.44335323686585054</v>
      </c>
      <c r="E27" s="46" t="s">
        <v>28</v>
      </c>
    </row>
    <row r="28" spans="1:9" x14ac:dyDescent="0.35">
      <c r="A28" s="74">
        <v>2</v>
      </c>
      <c r="B28" s="74">
        <v>90698.832544084784</v>
      </c>
      <c r="C28" s="74">
        <v>1862.1220232229534</v>
      </c>
      <c r="D28" s="74">
        <v>0.25969729296716826</v>
      </c>
      <c r="E28" s="40" t="s">
        <v>29</v>
      </c>
    </row>
    <row r="29" spans="1:9" x14ac:dyDescent="0.35">
      <c r="A29" s="74">
        <v>3</v>
      </c>
      <c r="B29" s="74">
        <v>83564.977846795053</v>
      </c>
      <c r="C29" s="74">
        <v>4978.2368958519364</v>
      </c>
      <c r="D29" s="74">
        <v>0.69428030466252333</v>
      </c>
      <c r="E29" s="46" t="s">
        <v>36</v>
      </c>
    </row>
    <row r="30" spans="1:9" x14ac:dyDescent="0.35">
      <c r="A30" s="74">
        <v>4</v>
      </c>
      <c r="B30" s="74">
        <v>81188.40851212632</v>
      </c>
      <c r="C30" s="74">
        <v>5661.1349137996585</v>
      </c>
      <c r="D30" s="74">
        <v>0.78951937300602382</v>
      </c>
      <c r="E30" s="40" t="s">
        <v>33</v>
      </c>
    </row>
    <row r="31" spans="1:9" x14ac:dyDescent="0.35">
      <c r="A31" s="74">
        <v>5</v>
      </c>
      <c r="B31" s="74">
        <v>83736.600041030644</v>
      </c>
      <c r="C31" s="74">
        <v>-2855.4460326798871</v>
      </c>
      <c r="D31" s="74">
        <v>-0.39822932957816176</v>
      </c>
      <c r="E31" s="46" t="s">
        <v>38</v>
      </c>
      <c r="G31">
        <f>C31+B31</f>
        <v>80881.154008350757</v>
      </c>
    </row>
    <row r="32" spans="1:9" x14ac:dyDescent="0.35">
      <c r="A32" s="74">
        <v>6</v>
      </c>
      <c r="B32" s="74">
        <v>67236.878385808741</v>
      </c>
      <c r="C32" s="74">
        <v>12503.955717997524</v>
      </c>
      <c r="D32" s="74">
        <v>1.743840312744374</v>
      </c>
      <c r="E32" s="46" t="s">
        <v>40</v>
      </c>
    </row>
    <row r="33" spans="1:5" x14ac:dyDescent="0.35">
      <c r="A33" s="74">
        <v>7</v>
      </c>
      <c r="B33" s="74">
        <v>86342.335421432974</v>
      </c>
      <c r="C33" s="74">
        <v>-10273.225845961264</v>
      </c>
      <c r="D33" s="74">
        <v>-1.4327358298565451</v>
      </c>
      <c r="E33" s="40" t="s">
        <v>35</v>
      </c>
    </row>
    <row r="34" spans="1:5" x14ac:dyDescent="0.35">
      <c r="A34" s="74">
        <v>8</v>
      </c>
      <c r="B34" s="74">
        <v>65037.631046610535</v>
      </c>
      <c r="C34" s="74">
        <v>474.83423769574438</v>
      </c>
      <c r="D34" s="74">
        <v>6.6221850447954964E-2</v>
      </c>
      <c r="E34" s="46" t="s">
        <v>34</v>
      </c>
    </row>
    <row r="35" spans="1:5" x14ac:dyDescent="0.35">
      <c r="A35" s="74">
        <v>9</v>
      </c>
      <c r="B35" s="74">
        <v>67965.901659092779</v>
      </c>
      <c r="C35" s="74">
        <v>-3281.1302277767172</v>
      </c>
      <c r="D35" s="74">
        <v>-0.45759656316805125</v>
      </c>
      <c r="E35" s="40" t="s">
        <v>39</v>
      </c>
    </row>
    <row r="36" spans="1:5" x14ac:dyDescent="0.35">
      <c r="A36" s="74">
        <v>10</v>
      </c>
      <c r="B36" s="74">
        <v>60000.112739425873</v>
      </c>
      <c r="C36" s="74">
        <v>-755.65733461187483</v>
      </c>
      <c r="D36" s="74">
        <v>-0.10538630753629903</v>
      </c>
      <c r="E36" s="40" t="s">
        <v>41</v>
      </c>
    </row>
    <row r="37" spans="1:5" x14ac:dyDescent="0.35">
      <c r="A37" s="74">
        <v>11</v>
      </c>
      <c r="B37" s="74">
        <v>67173.263854037621</v>
      </c>
      <c r="C37" s="74">
        <v>-14334.439871981042</v>
      </c>
      <c r="D37" s="74">
        <v>-1.9991252906783361</v>
      </c>
      <c r="E37" s="46" t="s">
        <v>32</v>
      </c>
    </row>
    <row r="38" spans="1:5" ht="15" thickBot="1" x14ac:dyDescent="0.4">
      <c r="A38" s="75">
        <v>12</v>
      </c>
      <c r="B38" s="75">
        <v>47061.460771708778</v>
      </c>
      <c r="C38" s="75">
        <v>2840.6150158028831</v>
      </c>
      <c r="D38" s="75">
        <v>0.39616095012349956</v>
      </c>
      <c r="E38" s="46" t="s">
        <v>30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E11F-2CC8-4141-8658-D4577A2623EB}">
  <dimension ref="A1:J29"/>
  <sheetViews>
    <sheetView workbookViewId="0">
      <selection activeCell="O5" sqref="O5"/>
    </sheetView>
  </sheetViews>
  <sheetFormatPr defaultRowHeight="14.5" x14ac:dyDescent="0.35"/>
  <cols>
    <col min="1" max="1" width="14.1796875" customWidth="1"/>
    <col min="2" max="2" width="16.26953125" bestFit="1" customWidth="1"/>
    <col min="3" max="3" width="34.54296875" bestFit="1" customWidth="1"/>
    <col min="4" max="7" width="13" customWidth="1"/>
  </cols>
  <sheetData>
    <row r="1" spans="1:10" s="5" customFormat="1" x14ac:dyDescent="0.35"/>
    <row r="2" spans="1:10" x14ac:dyDescent="0.35">
      <c r="A2" t="s">
        <v>69</v>
      </c>
    </row>
    <row r="3" spans="1:10" s="5" customFormat="1" ht="90" customHeight="1" x14ac:dyDescent="0.35">
      <c r="D3" s="153" t="s">
        <v>88</v>
      </c>
      <c r="E3" s="153"/>
      <c r="F3" s="153" t="s">
        <v>90</v>
      </c>
      <c r="G3" s="153"/>
    </row>
    <row r="4" spans="1:10" ht="87" x14ac:dyDescent="0.35">
      <c r="B4" t="s">
        <v>70</v>
      </c>
      <c r="C4" t="s">
        <v>85</v>
      </c>
      <c r="D4" s="60" t="s">
        <v>89</v>
      </c>
      <c r="E4" s="60" t="s">
        <v>87</v>
      </c>
      <c r="F4" s="60" t="s">
        <v>89</v>
      </c>
      <c r="G4" s="60" t="s">
        <v>87</v>
      </c>
      <c r="H4" s="60" t="s">
        <v>91</v>
      </c>
      <c r="I4" s="60" t="s">
        <v>92</v>
      </c>
      <c r="J4" s="120" t="s">
        <v>102</v>
      </c>
    </row>
    <row r="5" spans="1:10" x14ac:dyDescent="0.35">
      <c r="A5" s="46" t="s">
        <v>28</v>
      </c>
      <c r="B5" t="s">
        <v>71</v>
      </c>
      <c r="C5" t="s">
        <v>86</v>
      </c>
      <c r="D5">
        <v>2530</v>
      </c>
      <c r="E5">
        <v>65280</v>
      </c>
      <c r="F5">
        <v>100</v>
      </c>
      <c r="G5">
        <v>69950</v>
      </c>
      <c r="H5" s="61">
        <f>+F5/D5</f>
        <v>3.9525691699604744E-2</v>
      </c>
      <c r="I5" s="61">
        <f>+G5/E5</f>
        <v>1.0715379901960784</v>
      </c>
      <c r="J5" s="121">
        <f t="shared" ref="J5:J17" si="0">E5/$E$17</f>
        <v>1.112474437627812</v>
      </c>
    </row>
    <row r="6" spans="1:10" x14ac:dyDescent="0.35">
      <c r="A6" s="40" t="s">
        <v>29</v>
      </c>
      <c r="B6" t="s">
        <v>73</v>
      </c>
      <c r="C6" t="s">
        <v>73</v>
      </c>
      <c r="D6">
        <v>700</v>
      </c>
      <c r="E6">
        <v>54240</v>
      </c>
      <c r="F6" s="58" t="s">
        <v>93</v>
      </c>
      <c r="G6" s="58" t="s">
        <v>93</v>
      </c>
      <c r="H6" s="58" t="s">
        <v>93</v>
      </c>
      <c r="I6" s="58" t="s">
        <v>93</v>
      </c>
      <c r="J6" s="121">
        <f t="shared" si="0"/>
        <v>0.92433537832310841</v>
      </c>
    </row>
    <row r="7" spans="1:10" x14ac:dyDescent="0.35">
      <c r="A7" s="46" t="s">
        <v>30</v>
      </c>
      <c r="B7" t="s">
        <v>72</v>
      </c>
      <c r="C7" t="s">
        <v>94</v>
      </c>
      <c r="D7">
        <v>1280</v>
      </c>
      <c r="E7">
        <v>56630</v>
      </c>
      <c r="F7" s="58" t="s">
        <v>93</v>
      </c>
      <c r="G7" s="58" t="s">
        <v>93</v>
      </c>
      <c r="H7" s="58" t="s">
        <v>93</v>
      </c>
      <c r="I7" s="58" t="s">
        <v>93</v>
      </c>
      <c r="J7" s="121">
        <f t="shared" si="0"/>
        <v>0.96506475800954328</v>
      </c>
    </row>
    <row r="8" spans="1:10" x14ac:dyDescent="0.35">
      <c r="A8" s="46" t="s">
        <v>32</v>
      </c>
      <c r="B8" t="s">
        <v>74</v>
      </c>
      <c r="C8" s="5" t="s">
        <v>96</v>
      </c>
      <c r="D8">
        <v>59880</v>
      </c>
      <c r="E8">
        <v>59260</v>
      </c>
      <c r="F8">
        <v>5100</v>
      </c>
      <c r="G8">
        <v>68150</v>
      </c>
      <c r="H8" s="61">
        <f>+F8/D8</f>
        <v>8.5170340681362727E-2</v>
      </c>
      <c r="I8" s="61">
        <f>+G8/E8</f>
        <v>1.1500168747890651</v>
      </c>
      <c r="J8" s="121">
        <f t="shared" si="0"/>
        <v>1.0098841172460804</v>
      </c>
    </row>
    <row r="9" spans="1:10" x14ac:dyDescent="0.35">
      <c r="A9" s="40" t="s">
        <v>33</v>
      </c>
      <c r="B9" t="s">
        <v>75</v>
      </c>
      <c r="C9" s="62" t="s">
        <v>95</v>
      </c>
      <c r="D9" s="5">
        <v>1530</v>
      </c>
      <c r="E9" s="5">
        <v>59930</v>
      </c>
      <c r="F9" s="58" t="s">
        <v>93</v>
      </c>
      <c r="G9" s="58" t="s">
        <v>93</v>
      </c>
      <c r="H9" s="58" t="s">
        <v>93</v>
      </c>
      <c r="I9" s="58" t="s">
        <v>93</v>
      </c>
      <c r="J9" s="121">
        <f t="shared" si="0"/>
        <v>1.0213019768234493</v>
      </c>
    </row>
    <row r="10" spans="1:10" x14ac:dyDescent="0.35">
      <c r="A10" s="46" t="s">
        <v>34</v>
      </c>
      <c r="B10" t="s">
        <v>76</v>
      </c>
      <c r="C10" s="5" t="s">
        <v>76</v>
      </c>
      <c r="D10">
        <v>8360</v>
      </c>
      <c r="E10">
        <v>53230</v>
      </c>
      <c r="F10">
        <v>1300</v>
      </c>
      <c r="G10">
        <v>52560</v>
      </c>
      <c r="H10" s="61">
        <f t="shared" ref="H10:I17" si="1">+F10/D10</f>
        <v>0.15550239234449761</v>
      </c>
      <c r="I10" s="61">
        <f t="shared" si="1"/>
        <v>0.98741311290625589</v>
      </c>
      <c r="J10" s="121">
        <f t="shared" si="0"/>
        <v>0.90712338104976142</v>
      </c>
    </row>
    <row r="11" spans="1:10" x14ac:dyDescent="0.35">
      <c r="A11" s="40" t="s">
        <v>35</v>
      </c>
      <c r="B11" t="s">
        <v>77</v>
      </c>
      <c r="C11" s="5" t="s">
        <v>76</v>
      </c>
      <c r="D11" s="5">
        <v>8360</v>
      </c>
      <c r="E11" s="5">
        <v>53230</v>
      </c>
      <c r="F11" s="5">
        <v>1300</v>
      </c>
      <c r="G11" s="5">
        <v>52560</v>
      </c>
      <c r="H11" s="61">
        <f t="shared" si="1"/>
        <v>0.15550239234449761</v>
      </c>
      <c r="I11" s="61">
        <f t="shared" si="1"/>
        <v>0.98741311290625589</v>
      </c>
      <c r="J11" s="121">
        <f t="shared" si="0"/>
        <v>0.90712338104976142</v>
      </c>
    </row>
    <row r="12" spans="1:10" x14ac:dyDescent="0.35">
      <c r="A12" s="46" t="s">
        <v>36</v>
      </c>
      <c r="B12" t="s">
        <v>78</v>
      </c>
      <c r="C12" s="5" t="s">
        <v>96</v>
      </c>
      <c r="D12" s="5">
        <v>59880</v>
      </c>
      <c r="E12" s="5">
        <v>59260</v>
      </c>
      <c r="F12" s="5">
        <v>5100</v>
      </c>
      <c r="G12" s="5">
        <v>68150</v>
      </c>
      <c r="H12" s="61">
        <f t="shared" si="1"/>
        <v>8.5170340681362727E-2</v>
      </c>
      <c r="I12" s="61">
        <f t="shared" si="1"/>
        <v>1.1500168747890651</v>
      </c>
      <c r="J12" s="121">
        <f t="shared" si="0"/>
        <v>1.0098841172460804</v>
      </c>
    </row>
    <row r="13" spans="1:10" x14ac:dyDescent="0.35">
      <c r="A13" s="46" t="s">
        <v>38</v>
      </c>
      <c r="B13" t="s">
        <v>79</v>
      </c>
      <c r="C13" s="5" t="s">
        <v>96</v>
      </c>
      <c r="D13" s="5">
        <v>59880</v>
      </c>
      <c r="E13" s="5">
        <v>59260</v>
      </c>
      <c r="F13" s="5">
        <v>5100</v>
      </c>
      <c r="G13" s="5">
        <v>68150</v>
      </c>
      <c r="H13" s="61">
        <f t="shared" si="1"/>
        <v>8.5170340681362727E-2</v>
      </c>
      <c r="I13" s="61">
        <f t="shared" si="1"/>
        <v>1.1500168747890651</v>
      </c>
      <c r="J13" s="121">
        <f t="shared" si="0"/>
        <v>1.0098841172460804</v>
      </c>
    </row>
    <row r="14" spans="1:10" x14ac:dyDescent="0.35">
      <c r="A14" s="40" t="s">
        <v>39</v>
      </c>
      <c r="B14" t="s">
        <v>80</v>
      </c>
      <c r="C14" s="5" t="s">
        <v>96</v>
      </c>
      <c r="D14" s="5">
        <v>59880</v>
      </c>
      <c r="E14" s="5">
        <v>59260</v>
      </c>
      <c r="F14" s="5">
        <v>5100</v>
      </c>
      <c r="G14" s="5">
        <v>68150</v>
      </c>
      <c r="H14" s="61">
        <f t="shared" si="1"/>
        <v>8.5170340681362727E-2</v>
      </c>
      <c r="I14" s="61">
        <f t="shared" si="1"/>
        <v>1.1500168747890651</v>
      </c>
      <c r="J14" s="121">
        <f t="shared" si="0"/>
        <v>1.0098841172460804</v>
      </c>
    </row>
    <row r="15" spans="1:10" x14ac:dyDescent="0.35">
      <c r="A15" s="46" t="s">
        <v>40</v>
      </c>
      <c r="B15" t="s">
        <v>81</v>
      </c>
      <c r="C15" s="5" t="s">
        <v>96</v>
      </c>
      <c r="D15" s="5">
        <v>59880</v>
      </c>
      <c r="E15" s="5">
        <v>59260</v>
      </c>
      <c r="F15" s="5">
        <v>5100</v>
      </c>
      <c r="G15" s="5">
        <v>68150</v>
      </c>
      <c r="H15" s="61">
        <f t="shared" si="1"/>
        <v>8.5170340681362727E-2</v>
      </c>
      <c r="I15" s="61">
        <f t="shared" si="1"/>
        <v>1.1500168747890651</v>
      </c>
      <c r="J15" s="121">
        <f t="shared" si="0"/>
        <v>1.0098841172460804</v>
      </c>
    </row>
    <row r="16" spans="1:10" x14ac:dyDescent="0.35">
      <c r="A16" s="40" t="s">
        <v>41</v>
      </c>
      <c r="B16" t="s">
        <v>82</v>
      </c>
      <c r="C16" t="s">
        <v>97</v>
      </c>
      <c r="D16">
        <v>6090</v>
      </c>
      <c r="E16">
        <v>56250</v>
      </c>
      <c r="F16">
        <v>120</v>
      </c>
      <c r="G16">
        <v>59930</v>
      </c>
      <c r="H16" s="63">
        <f t="shared" si="1"/>
        <v>1.9704433497536946E-2</v>
      </c>
      <c r="I16" s="63">
        <f t="shared" si="1"/>
        <v>1.0654222222222223</v>
      </c>
      <c r="J16" s="121">
        <f t="shared" si="0"/>
        <v>0.95858895705521474</v>
      </c>
    </row>
    <row r="17" spans="1:10" x14ac:dyDescent="0.35">
      <c r="A17" s="46" t="s">
        <v>100</v>
      </c>
      <c r="B17" t="s">
        <v>100</v>
      </c>
      <c r="C17" t="s">
        <v>101</v>
      </c>
      <c r="D17">
        <v>78730</v>
      </c>
      <c r="E17">
        <v>58680</v>
      </c>
      <c r="F17">
        <v>5690</v>
      </c>
      <c r="G17">
        <v>68270</v>
      </c>
      <c r="H17" s="63">
        <f t="shared" si="1"/>
        <v>7.2272323129683735E-2</v>
      </c>
      <c r="I17" s="63">
        <f t="shared" si="1"/>
        <v>1.1634287661895024</v>
      </c>
      <c r="J17" s="121">
        <f t="shared" si="0"/>
        <v>1</v>
      </c>
    </row>
    <row r="26" spans="1:10" x14ac:dyDescent="0.35">
      <c r="A26" t="s">
        <v>83</v>
      </c>
    </row>
    <row r="27" spans="1:10" x14ac:dyDescent="0.35">
      <c r="A27" t="s">
        <v>84</v>
      </c>
    </row>
    <row r="28" spans="1:10" x14ac:dyDescent="0.35">
      <c r="A28" t="s">
        <v>98</v>
      </c>
    </row>
    <row r="29" spans="1:10" x14ac:dyDescent="0.35">
      <c r="A29" t="s">
        <v>104</v>
      </c>
    </row>
  </sheetData>
  <mergeCells count="2">
    <mergeCell ref="D3:E3"/>
    <mergeCell ref="F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74969-3B5E-479A-A6A3-A6E86C039E78}">
  <sheetPr>
    <pageSetUpPr fitToPage="1"/>
  </sheetPr>
  <dimension ref="A1:V15"/>
  <sheetViews>
    <sheetView workbookViewId="0">
      <pane xSplit="1" ySplit="2" topLeftCell="B3" activePane="bottomRight" state="frozen"/>
      <selection pane="topRight" activeCell="B1" sqref="B1"/>
      <selection pane="bottomLeft" activeCell="A3" sqref="A3"/>
      <selection pane="bottomRight" activeCell="Q7" sqref="K7:Q7"/>
    </sheetView>
  </sheetViews>
  <sheetFormatPr defaultColWidth="9.1796875" defaultRowHeight="14.5" x14ac:dyDescent="0.35"/>
  <cols>
    <col min="1" max="1" width="9.1796875" style="5"/>
    <col min="2" max="2" width="15.26953125" style="5" bestFit="1" customWidth="1"/>
    <col min="3" max="5" width="9.1796875" style="5"/>
    <col min="6" max="6" width="15.26953125" style="5" bestFit="1" customWidth="1"/>
    <col min="7" max="7" width="11.54296875" style="5" bestFit="1" customWidth="1"/>
    <col min="8" max="8" width="13.7265625" style="5" bestFit="1" customWidth="1"/>
    <col min="9" max="10" width="11.54296875" style="5" bestFit="1" customWidth="1"/>
    <col min="11" max="17" width="13.26953125" style="5" customWidth="1"/>
    <col min="18" max="18" width="11.54296875" style="5" bestFit="1" customWidth="1"/>
    <col min="19" max="16384" width="9.1796875" style="5"/>
  </cols>
  <sheetData>
    <row r="1" spans="1:22" ht="33.75" customHeight="1" x14ac:dyDescent="0.35">
      <c r="A1" s="162" t="s">
        <v>1</v>
      </c>
      <c r="B1" s="162" t="s">
        <v>43</v>
      </c>
      <c r="C1" s="163" t="s">
        <v>44</v>
      </c>
      <c r="D1" s="163" t="s">
        <v>45</v>
      </c>
      <c r="E1" s="163" t="s">
        <v>46</v>
      </c>
      <c r="F1" s="162" t="s">
        <v>4</v>
      </c>
      <c r="G1" s="156" t="s">
        <v>16</v>
      </c>
      <c r="H1" s="157"/>
      <c r="I1" s="158" t="s">
        <v>47</v>
      </c>
      <c r="J1" s="157"/>
      <c r="K1" s="159" t="s">
        <v>48</v>
      </c>
      <c r="L1" s="160"/>
      <c r="M1" s="160"/>
      <c r="N1" s="160"/>
      <c r="O1" s="160"/>
      <c r="P1" s="160"/>
      <c r="Q1" s="161"/>
      <c r="R1" s="128"/>
      <c r="S1" s="128"/>
      <c r="T1" s="128"/>
      <c r="U1" s="128"/>
      <c r="V1" s="128"/>
    </row>
    <row r="2" spans="1:22" ht="60" x14ac:dyDescent="0.35">
      <c r="A2" s="162"/>
      <c r="B2" s="162"/>
      <c r="C2" s="163"/>
      <c r="D2" s="163"/>
      <c r="E2" s="163"/>
      <c r="F2" s="162"/>
      <c r="G2" s="35" t="s">
        <v>49</v>
      </c>
      <c r="H2" s="38" t="s">
        <v>20</v>
      </c>
      <c r="I2" s="35" t="s">
        <v>50</v>
      </c>
      <c r="J2" s="38" t="s">
        <v>20</v>
      </c>
      <c r="K2" s="39" t="s">
        <v>51</v>
      </c>
      <c r="L2" s="37" t="s">
        <v>52</v>
      </c>
      <c r="M2" s="37" t="s">
        <v>53</v>
      </c>
      <c r="N2" s="37" t="s">
        <v>54</v>
      </c>
      <c r="O2" s="37" t="s">
        <v>55</v>
      </c>
      <c r="P2" s="37" t="s">
        <v>56</v>
      </c>
      <c r="Q2" s="38" t="s">
        <v>57</v>
      </c>
      <c r="R2" s="130" t="s">
        <v>381</v>
      </c>
      <c r="S2" s="129" t="s">
        <v>150</v>
      </c>
      <c r="T2" s="129" t="s">
        <v>110</v>
      </c>
      <c r="U2" s="130" t="s">
        <v>156</v>
      </c>
      <c r="V2" s="129" t="s">
        <v>157</v>
      </c>
    </row>
    <row r="3" spans="1:22" x14ac:dyDescent="0.35">
      <c r="A3" s="34">
        <v>2016</v>
      </c>
      <c r="B3" s="33">
        <f>SUM(K3:Q3)</f>
        <v>580046697.79000008</v>
      </c>
      <c r="C3" s="32">
        <v>9743</v>
      </c>
      <c r="D3" s="32">
        <v>5032</v>
      </c>
      <c r="E3" s="31">
        <f>B3/C3</f>
        <v>59534.711874166074</v>
      </c>
      <c r="F3" s="27">
        <v>396274346.39000005</v>
      </c>
      <c r="G3" s="30">
        <v>1101240.1100000001</v>
      </c>
      <c r="H3" s="27">
        <v>94806698.920000002</v>
      </c>
      <c r="I3" s="30">
        <v>8128684</v>
      </c>
      <c r="J3" s="27">
        <v>8481831.4299999997</v>
      </c>
      <c r="K3" s="29">
        <v>566228104.46000004</v>
      </c>
      <c r="L3" s="28">
        <v>4999998.8899999997</v>
      </c>
      <c r="M3" s="28">
        <v>0</v>
      </c>
      <c r="N3" s="28">
        <v>8568594.4399999995</v>
      </c>
      <c r="O3" s="28">
        <v>0</v>
      </c>
      <c r="P3" s="28">
        <v>250000</v>
      </c>
      <c r="Q3" s="27">
        <v>0</v>
      </c>
      <c r="R3" s="146">
        <f>B3/C3</f>
        <v>59534.711874166074</v>
      </c>
      <c r="S3" s="131">
        <f>+D3/C3</f>
        <v>0.51647336549317457</v>
      </c>
      <c r="T3" s="128"/>
      <c r="U3" s="128"/>
      <c r="V3" s="128"/>
    </row>
    <row r="4" spans="1:22" x14ac:dyDescent="0.35">
      <c r="A4" s="26">
        <v>2017</v>
      </c>
      <c r="B4" s="25">
        <f>SUM(K4:Q4)</f>
        <v>604936199.16999996</v>
      </c>
      <c r="C4" s="24">
        <v>9235</v>
      </c>
      <c r="D4" s="24">
        <v>4785</v>
      </c>
      <c r="E4" s="23">
        <f>B4/C4</f>
        <v>65504.731907958849</v>
      </c>
      <c r="F4" s="19">
        <v>404252758.48000002</v>
      </c>
      <c r="G4" s="22">
        <v>1295265.82</v>
      </c>
      <c r="H4" s="19">
        <v>115938979.7</v>
      </c>
      <c r="I4" s="22">
        <v>7529408</v>
      </c>
      <c r="J4" s="19">
        <v>8507044.6199999992</v>
      </c>
      <c r="K4" s="21">
        <v>591088838.16999996</v>
      </c>
      <c r="L4" s="20">
        <v>4999861</v>
      </c>
      <c r="M4" s="20">
        <v>0</v>
      </c>
      <c r="N4" s="20">
        <v>8600000</v>
      </c>
      <c r="O4" s="20">
        <v>0</v>
      </c>
      <c r="P4" s="20">
        <v>247500</v>
      </c>
      <c r="Q4" s="19">
        <v>0</v>
      </c>
      <c r="R4" s="146">
        <f>B4/C4</f>
        <v>65504.731907958849</v>
      </c>
      <c r="S4" s="131">
        <f>+D4/C4</f>
        <v>0.51813752030319438</v>
      </c>
      <c r="T4" s="128"/>
      <c r="U4" s="128"/>
      <c r="V4" s="128"/>
    </row>
    <row r="5" spans="1:22" x14ac:dyDescent="0.35">
      <c r="A5" s="26">
        <v>2018</v>
      </c>
      <c r="B5" s="25">
        <f>SUM(K5:Q5)</f>
        <v>633435245.88</v>
      </c>
      <c r="C5" s="24">
        <v>8930</v>
      </c>
      <c r="D5" s="24">
        <v>4567</v>
      </c>
      <c r="E5" s="23">
        <f>B5/C5</f>
        <v>70933.398194848822</v>
      </c>
      <c r="F5" s="19">
        <v>407920598.50999999</v>
      </c>
      <c r="G5" s="22">
        <v>1323445.3500000003</v>
      </c>
      <c r="H5" s="19">
        <v>135829118.25999999</v>
      </c>
      <c r="I5" s="22">
        <v>7618563.2000000002</v>
      </c>
      <c r="J5" s="19">
        <v>9033799.8499999996</v>
      </c>
      <c r="K5" s="21">
        <v>616849382.44000006</v>
      </c>
      <c r="L5" s="20">
        <v>9749997.0299999993</v>
      </c>
      <c r="M5" s="20">
        <v>0</v>
      </c>
      <c r="N5" s="20">
        <v>6471184.5099999998</v>
      </c>
      <c r="O5" s="20">
        <v>0</v>
      </c>
      <c r="P5" s="20">
        <v>364681.9</v>
      </c>
      <c r="Q5" s="19">
        <v>0</v>
      </c>
      <c r="R5" s="146">
        <f>B5/C5</f>
        <v>70933.398194848822</v>
      </c>
      <c r="S5" s="131">
        <f>+D5/C5</f>
        <v>0.51142217245240762</v>
      </c>
      <c r="T5" s="128"/>
      <c r="U5" s="128"/>
      <c r="V5" s="128"/>
    </row>
    <row r="6" spans="1:22" x14ac:dyDescent="0.35">
      <c r="A6" s="26">
        <v>2019</v>
      </c>
      <c r="B6" s="25">
        <f>SUM(K6:Q6)</f>
        <v>686902142.93000007</v>
      </c>
      <c r="C6" s="24">
        <v>8540</v>
      </c>
      <c r="D6" s="24">
        <v>4600</v>
      </c>
      <c r="E6" s="23">
        <f>B6/C6</f>
        <v>80433.506197892275</v>
      </c>
      <c r="F6" s="19">
        <v>427060454.19</v>
      </c>
      <c r="G6" s="22">
        <v>1381229.0799999998</v>
      </c>
      <c r="H6" s="19">
        <v>169583379</v>
      </c>
      <c r="I6" s="22">
        <v>8653402.870000001</v>
      </c>
      <c r="J6" s="19">
        <v>6202507.2300000004</v>
      </c>
      <c r="K6" s="21">
        <v>658037640.73000002</v>
      </c>
      <c r="L6" s="20">
        <v>10877375.41</v>
      </c>
      <c r="M6" s="20">
        <v>1605979.61</v>
      </c>
      <c r="N6" s="20">
        <v>6471185</v>
      </c>
      <c r="O6" s="20">
        <v>9335999.9700000007</v>
      </c>
      <c r="P6" s="20">
        <v>573962.21</v>
      </c>
      <c r="Q6" s="19">
        <v>0</v>
      </c>
      <c r="R6" s="146">
        <f>B6/C6</f>
        <v>80433.506197892275</v>
      </c>
      <c r="S6" s="131">
        <f>+D6/C6</f>
        <v>0.53864168618266983</v>
      </c>
      <c r="T6" s="128">
        <f>F6/D6</f>
        <v>92839.229171739134</v>
      </c>
      <c r="U6" s="128">
        <f>SUM(I6,J6)/C6</f>
        <v>1739.5679274004685</v>
      </c>
      <c r="V6" s="132">
        <f>+E6-U6</f>
        <v>78693.93827049181</v>
      </c>
    </row>
    <row r="7" spans="1:22" x14ac:dyDescent="0.35">
      <c r="A7" s="18">
        <v>2020</v>
      </c>
      <c r="B7" s="17">
        <f>SUM(K7:Q7)</f>
        <v>732937317.94999993</v>
      </c>
      <c r="C7" s="16">
        <v>7935</v>
      </c>
      <c r="D7" s="16">
        <v>4660</v>
      </c>
      <c r="E7" s="15">
        <f>B7/C7</f>
        <v>92367.651915563954</v>
      </c>
      <c r="F7" s="11">
        <v>455231417.45999998</v>
      </c>
      <c r="G7" s="14">
        <v>1402064.9099999995</v>
      </c>
      <c r="H7" s="11">
        <v>176600371.03999999</v>
      </c>
      <c r="I7" s="14">
        <v>9089354</v>
      </c>
      <c r="J7" s="11">
        <v>7083909.25</v>
      </c>
      <c r="K7" s="13">
        <v>588170738.02999997</v>
      </c>
      <c r="L7" s="12">
        <v>13738534.98</v>
      </c>
      <c r="M7" s="12">
        <v>5120426.6399999997</v>
      </c>
      <c r="N7" s="12">
        <v>8600000</v>
      </c>
      <c r="O7" s="12">
        <v>0</v>
      </c>
      <c r="P7" s="12">
        <v>835518.17</v>
      </c>
      <c r="Q7" s="11">
        <v>116472100.13000001</v>
      </c>
      <c r="R7" s="146">
        <f>B7/C7</f>
        <v>92367.651915563954</v>
      </c>
      <c r="S7" s="131">
        <f>+D7/C7</f>
        <v>0.58727158160050408</v>
      </c>
      <c r="T7" s="128"/>
      <c r="U7" s="128"/>
      <c r="V7" s="128"/>
    </row>
    <row r="8" spans="1:22" x14ac:dyDescent="0.35">
      <c r="B8" s="86">
        <f>SUM(B3:B7)</f>
        <v>3238257603.7200003</v>
      </c>
      <c r="F8" s="86">
        <f>SUM(F3:F7)</f>
        <v>2090739575.0300002</v>
      </c>
    </row>
    <row r="9" spans="1:22" x14ac:dyDescent="0.35">
      <c r="C9" s="10" t="s">
        <v>58</v>
      </c>
    </row>
    <row r="10" spans="1:22" x14ac:dyDescent="0.35">
      <c r="C10" s="10" t="s">
        <v>59</v>
      </c>
    </row>
    <row r="11" spans="1:22" x14ac:dyDescent="0.35">
      <c r="C11" s="10" t="s">
        <v>60</v>
      </c>
    </row>
    <row r="12" spans="1:22" x14ac:dyDescent="0.35">
      <c r="C12" s="10" t="s">
        <v>61</v>
      </c>
    </row>
    <row r="13" spans="1:22" x14ac:dyDescent="0.35">
      <c r="C13" s="10" t="s">
        <v>62</v>
      </c>
    </row>
    <row r="14" spans="1:22" x14ac:dyDescent="0.35">
      <c r="C14" s="10" t="s">
        <v>63</v>
      </c>
    </row>
    <row r="15" spans="1:22" x14ac:dyDescent="0.35">
      <c r="F15" s="86">
        <f>B8-F8</f>
        <v>1147518028.6900001</v>
      </c>
    </row>
  </sheetData>
  <mergeCells count="9">
    <mergeCell ref="G1:H1"/>
    <mergeCell ref="I1:J1"/>
    <mergeCell ref="K1:Q1"/>
    <mergeCell ref="A1:A2"/>
    <mergeCell ref="B1:B2"/>
    <mergeCell ref="C1:C2"/>
    <mergeCell ref="D1:D2"/>
    <mergeCell ref="E1:E2"/>
    <mergeCell ref="F1:F2"/>
  </mergeCells>
  <pageMargins left="0.7" right="0.7" top="0.75" bottom="0.75" header="0.3" footer="0.3"/>
  <pageSetup scale="54"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6FA90-209D-4E2B-B406-2CF149A3C4A0}">
  <dimension ref="A1:F69"/>
  <sheetViews>
    <sheetView workbookViewId="0">
      <selection sqref="A1:F69"/>
    </sheetView>
  </sheetViews>
  <sheetFormatPr defaultRowHeight="14.5" x14ac:dyDescent="0.35"/>
  <sheetData>
    <row r="1" spans="1:6" x14ac:dyDescent="0.35">
      <c r="A1" s="5" t="s">
        <v>233</v>
      </c>
      <c r="B1" s="5"/>
      <c r="C1" s="5"/>
      <c r="D1" s="5"/>
      <c r="E1" s="5"/>
      <c r="F1" s="127"/>
    </row>
    <row r="2" spans="1:6" x14ac:dyDescent="0.35">
      <c r="A2" s="5"/>
      <c r="B2" s="5" t="s">
        <v>239</v>
      </c>
      <c r="C2" s="5"/>
      <c r="D2" s="5"/>
      <c r="E2" s="5"/>
      <c r="F2" s="127"/>
    </row>
    <row r="3" spans="1:6" x14ac:dyDescent="0.35">
      <c r="A3" s="5"/>
      <c r="B3" s="5"/>
      <c r="C3" s="5"/>
      <c r="D3" s="5"/>
      <c r="E3" s="5"/>
      <c r="F3" s="127"/>
    </row>
    <row r="4" spans="1:6" x14ac:dyDescent="0.35">
      <c r="A4" s="5"/>
      <c r="B4" s="5"/>
      <c r="C4" s="5"/>
      <c r="D4" s="5"/>
      <c r="E4" s="5"/>
      <c r="F4" s="127"/>
    </row>
    <row r="5" spans="1:6" x14ac:dyDescent="0.35">
      <c r="A5" s="5" t="s">
        <v>234</v>
      </c>
      <c r="B5" s="5"/>
      <c r="C5" s="5"/>
      <c r="D5" s="5"/>
      <c r="E5" s="5"/>
      <c r="F5" s="127"/>
    </row>
    <row r="6" spans="1:6" x14ac:dyDescent="0.35">
      <c r="A6" s="5" t="s">
        <v>235</v>
      </c>
      <c r="B6" s="5"/>
      <c r="C6" s="5"/>
      <c r="D6" s="5"/>
      <c r="E6" s="5"/>
      <c r="F6" s="127"/>
    </row>
    <row r="7" spans="1:6" x14ac:dyDescent="0.35">
      <c r="A7" s="5" t="s">
        <v>236</v>
      </c>
      <c r="B7" s="5"/>
      <c r="C7" s="5"/>
      <c r="D7" s="5"/>
      <c r="E7" s="5"/>
      <c r="F7" s="127"/>
    </row>
    <row r="8" spans="1:6" x14ac:dyDescent="0.35">
      <c r="A8" s="5" t="s">
        <v>237</v>
      </c>
      <c r="B8" s="5"/>
      <c r="C8" s="5"/>
      <c r="D8" s="5"/>
      <c r="E8" s="5"/>
      <c r="F8" s="127"/>
    </row>
    <row r="9" spans="1:6" x14ac:dyDescent="0.35">
      <c r="A9" s="5" t="s">
        <v>238</v>
      </c>
      <c r="B9" s="5"/>
      <c r="C9" s="5"/>
      <c r="D9" s="5"/>
      <c r="E9" s="5"/>
      <c r="F9" s="127"/>
    </row>
    <row r="10" spans="1:6" x14ac:dyDescent="0.35">
      <c r="A10" s="5" t="s">
        <v>240</v>
      </c>
      <c r="B10" s="5"/>
      <c r="C10" s="5"/>
      <c r="D10" s="5"/>
      <c r="E10" s="5"/>
      <c r="F10" s="127"/>
    </row>
    <row r="11" spans="1:6" x14ac:dyDescent="0.35">
      <c r="A11" s="5" t="s">
        <v>241</v>
      </c>
      <c r="B11" s="5"/>
      <c r="C11" s="5"/>
      <c r="D11" s="5"/>
      <c r="E11" s="5"/>
      <c r="F11" s="127"/>
    </row>
    <row r="12" spans="1:6" x14ac:dyDescent="0.35">
      <c r="A12" s="5" t="s">
        <v>242</v>
      </c>
      <c r="B12" s="5"/>
      <c r="C12" s="5"/>
      <c r="D12" s="5"/>
      <c r="E12" s="5"/>
      <c r="F12" s="127"/>
    </row>
    <row r="13" spans="1:6" x14ac:dyDescent="0.35">
      <c r="A13" s="5"/>
      <c r="B13" s="5"/>
      <c r="C13" s="5"/>
      <c r="D13" s="5"/>
      <c r="E13" s="5"/>
      <c r="F13" s="127"/>
    </row>
    <row r="14" spans="1:6" x14ac:dyDescent="0.35">
      <c r="A14" s="5" t="s">
        <v>236</v>
      </c>
      <c r="B14" s="5"/>
      <c r="C14" s="5"/>
      <c r="D14" s="5"/>
      <c r="E14" s="5"/>
      <c r="F14" s="127"/>
    </row>
    <row r="15" spans="1:6" x14ac:dyDescent="0.35">
      <c r="A15" s="5"/>
      <c r="B15" s="5"/>
      <c r="C15" s="5" t="s">
        <v>243</v>
      </c>
      <c r="D15" s="5"/>
      <c r="E15" s="5"/>
      <c r="F15" s="127"/>
    </row>
    <row r="16" spans="1:6" ht="87" x14ac:dyDescent="0.35">
      <c r="A16" s="5" t="s">
        <v>244</v>
      </c>
      <c r="B16" s="5"/>
      <c r="C16" s="60" t="s">
        <v>245</v>
      </c>
      <c r="D16" s="60" t="s">
        <v>246</v>
      </c>
      <c r="E16" s="60" t="s">
        <v>247</v>
      </c>
      <c r="F16" s="120" t="s">
        <v>248</v>
      </c>
    </row>
    <row r="17" spans="1:6" x14ac:dyDescent="0.35">
      <c r="A17" s="5"/>
      <c r="B17" s="5" t="s">
        <v>249</v>
      </c>
      <c r="C17" s="5">
        <v>600</v>
      </c>
      <c r="D17" s="5">
        <v>480</v>
      </c>
      <c r="E17" s="5">
        <v>110</v>
      </c>
      <c r="F17" s="127">
        <v>2.7</v>
      </c>
    </row>
    <row r="18" spans="1:6" x14ac:dyDescent="0.35">
      <c r="A18" s="5"/>
      <c r="B18" s="5" t="s">
        <v>100</v>
      </c>
      <c r="C18" s="135">
        <v>4560</v>
      </c>
      <c r="D18" s="135">
        <v>3980</v>
      </c>
      <c r="E18" s="5">
        <v>580</v>
      </c>
      <c r="F18" s="127">
        <v>2</v>
      </c>
    </row>
    <row r="19" spans="1:6" x14ac:dyDescent="0.35">
      <c r="A19" s="5"/>
      <c r="B19" s="5" t="s">
        <v>250</v>
      </c>
      <c r="C19" s="5">
        <v>560</v>
      </c>
      <c r="D19" s="5">
        <v>450</v>
      </c>
      <c r="E19" s="5">
        <v>110</v>
      </c>
      <c r="F19" s="127">
        <v>2.5</v>
      </c>
    </row>
    <row r="20" spans="1:6" x14ac:dyDescent="0.35">
      <c r="A20" s="5"/>
      <c r="B20" s="5" t="s">
        <v>251</v>
      </c>
      <c r="C20" s="135">
        <v>4270</v>
      </c>
      <c r="D20" s="135">
        <v>3430</v>
      </c>
      <c r="E20" s="5">
        <v>840</v>
      </c>
      <c r="F20" s="127">
        <v>2.2000000000000002</v>
      </c>
    </row>
    <row r="21" spans="1:6" x14ac:dyDescent="0.35">
      <c r="A21" s="5"/>
      <c r="B21" s="5" t="s">
        <v>252</v>
      </c>
      <c r="C21" s="135">
        <v>18430</v>
      </c>
      <c r="D21" s="135">
        <v>12300</v>
      </c>
      <c r="E21" s="135">
        <v>6130</v>
      </c>
      <c r="F21" s="127">
        <v>1.1000000000000001</v>
      </c>
    </row>
    <row r="22" spans="1:6" x14ac:dyDescent="0.35">
      <c r="A22" s="5"/>
      <c r="B22" s="5" t="s">
        <v>253</v>
      </c>
      <c r="C22" s="135">
        <v>8580</v>
      </c>
      <c r="D22" s="135">
        <v>6090</v>
      </c>
      <c r="E22" s="135">
        <v>2480</v>
      </c>
      <c r="F22" s="127">
        <v>3.6</v>
      </c>
    </row>
    <row r="23" spans="1:6" x14ac:dyDescent="0.35">
      <c r="A23" s="5"/>
      <c r="B23" s="5" t="s">
        <v>254</v>
      </c>
      <c r="C23" s="135">
        <v>6240</v>
      </c>
      <c r="D23" s="135">
        <v>4700</v>
      </c>
      <c r="E23" s="135">
        <v>1540</v>
      </c>
      <c r="F23" s="127">
        <v>2.6</v>
      </c>
    </row>
    <row r="24" spans="1:6" x14ac:dyDescent="0.35">
      <c r="A24" s="5"/>
      <c r="B24" s="5" t="s">
        <v>255</v>
      </c>
      <c r="C24" s="135">
        <v>3420</v>
      </c>
      <c r="D24" s="135">
        <v>2420</v>
      </c>
      <c r="E24" s="135">
        <v>1000</v>
      </c>
      <c r="F24" s="127">
        <v>6</v>
      </c>
    </row>
    <row r="25" spans="1:6" x14ac:dyDescent="0.35">
      <c r="A25" s="5"/>
      <c r="B25" s="5" t="s">
        <v>256</v>
      </c>
      <c r="C25" s="135">
        <v>1670</v>
      </c>
      <c r="D25" s="135">
        <v>1000</v>
      </c>
      <c r="E25" s="5">
        <v>670</v>
      </c>
      <c r="F25" s="127">
        <v>3</v>
      </c>
    </row>
    <row r="26" spans="1:6" x14ac:dyDescent="0.35">
      <c r="A26" s="5"/>
      <c r="B26" s="5" t="s">
        <v>257</v>
      </c>
      <c r="C26" s="135">
        <v>2190</v>
      </c>
      <c r="D26" s="135">
        <v>1530</v>
      </c>
      <c r="E26" s="5">
        <v>660</v>
      </c>
      <c r="F26" s="127">
        <v>3.7</v>
      </c>
    </row>
    <row r="27" spans="1:6" x14ac:dyDescent="0.35">
      <c r="A27" s="5"/>
      <c r="B27" s="5" t="s">
        <v>258</v>
      </c>
      <c r="C27" s="135">
        <v>7250</v>
      </c>
      <c r="D27" s="135">
        <v>5830</v>
      </c>
      <c r="E27" s="135">
        <v>1430</v>
      </c>
      <c r="F27" s="127">
        <v>2.2000000000000002</v>
      </c>
    </row>
    <row r="28" spans="1:6" x14ac:dyDescent="0.35">
      <c r="A28" s="5"/>
      <c r="B28" s="5" t="s">
        <v>259</v>
      </c>
      <c r="C28" s="135">
        <v>2890</v>
      </c>
      <c r="D28" s="135">
        <v>1960</v>
      </c>
      <c r="E28" s="5">
        <v>930</v>
      </c>
      <c r="F28" s="127">
        <v>2.4</v>
      </c>
    </row>
    <row r="29" spans="1:6" x14ac:dyDescent="0.35">
      <c r="A29" s="5"/>
      <c r="B29" s="5" t="s">
        <v>260</v>
      </c>
      <c r="C29" s="135">
        <v>2520</v>
      </c>
      <c r="D29" s="135">
        <v>1640</v>
      </c>
      <c r="E29" s="5">
        <v>880</v>
      </c>
      <c r="F29" s="127">
        <v>4.5999999999999996</v>
      </c>
    </row>
    <row r="30" spans="1:6" x14ac:dyDescent="0.35">
      <c r="A30" s="5"/>
      <c r="B30" s="5" t="s">
        <v>261</v>
      </c>
      <c r="C30" s="135">
        <v>1460</v>
      </c>
      <c r="D30" s="5">
        <v>850</v>
      </c>
      <c r="E30" s="5">
        <v>610</v>
      </c>
      <c r="F30" s="127">
        <v>2.9</v>
      </c>
    </row>
    <row r="31" spans="1:6" x14ac:dyDescent="0.35">
      <c r="A31" s="5"/>
      <c r="B31" s="5" t="s">
        <v>262</v>
      </c>
      <c r="C31" s="5">
        <v>520</v>
      </c>
      <c r="D31" s="5">
        <v>320</v>
      </c>
      <c r="E31" s="5">
        <v>200</v>
      </c>
      <c r="F31" s="127">
        <v>2.8</v>
      </c>
    </row>
    <row r="32" spans="1:6" x14ac:dyDescent="0.35">
      <c r="A32" s="5"/>
      <c r="B32" s="5" t="s">
        <v>263</v>
      </c>
      <c r="C32" s="135">
        <v>5050</v>
      </c>
      <c r="D32" s="135">
        <v>3640</v>
      </c>
      <c r="E32" s="135">
        <v>1410</v>
      </c>
      <c r="F32" s="127">
        <v>4.0999999999999996</v>
      </c>
    </row>
    <row r="33" spans="1:6" x14ac:dyDescent="0.35">
      <c r="A33" s="5"/>
      <c r="B33" s="5" t="s">
        <v>264</v>
      </c>
      <c r="C33" s="5">
        <v>570</v>
      </c>
      <c r="D33" s="5">
        <v>390</v>
      </c>
      <c r="E33" s="5">
        <v>190</v>
      </c>
      <c r="F33" s="127">
        <v>3.5</v>
      </c>
    </row>
    <row r="34" spans="1:6" x14ac:dyDescent="0.35">
      <c r="A34" s="5"/>
      <c r="B34" s="5" t="s">
        <v>265</v>
      </c>
      <c r="C34" s="135">
        <v>2930</v>
      </c>
      <c r="D34" s="135">
        <v>1870</v>
      </c>
      <c r="E34" s="135">
        <v>1060</v>
      </c>
      <c r="F34" s="127">
        <v>4.4000000000000004</v>
      </c>
    </row>
    <row r="35" spans="1:6" x14ac:dyDescent="0.35">
      <c r="A35" s="5"/>
      <c r="B35" s="5" t="s">
        <v>266</v>
      </c>
      <c r="C35" s="135">
        <v>2710</v>
      </c>
      <c r="D35" s="135">
        <v>1660</v>
      </c>
      <c r="E35" s="135">
        <v>1050</v>
      </c>
      <c r="F35" s="127">
        <v>6.1</v>
      </c>
    </row>
    <row r="36" spans="1:6" x14ac:dyDescent="0.35">
      <c r="A36" s="5"/>
      <c r="B36" s="5" t="s">
        <v>267</v>
      </c>
      <c r="C36" s="135">
        <v>1930</v>
      </c>
      <c r="D36" s="135">
        <v>1220</v>
      </c>
      <c r="E36" s="5">
        <v>710</v>
      </c>
      <c r="F36" s="127">
        <v>4.9000000000000004</v>
      </c>
    </row>
    <row r="37" spans="1:6" x14ac:dyDescent="0.35">
      <c r="A37" s="5"/>
      <c r="B37" s="5" t="s">
        <v>268</v>
      </c>
      <c r="C37" s="5">
        <v>910</v>
      </c>
      <c r="D37" s="5">
        <v>550</v>
      </c>
      <c r="E37" s="5">
        <v>360</v>
      </c>
      <c r="F37" s="127">
        <v>2</v>
      </c>
    </row>
    <row r="38" spans="1:6" x14ac:dyDescent="0.35">
      <c r="A38" s="5"/>
      <c r="B38" s="5" t="s">
        <v>269</v>
      </c>
      <c r="C38" s="135">
        <v>14150</v>
      </c>
      <c r="D38" s="135">
        <v>8980</v>
      </c>
      <c r="E38" s="135">
        <v>5170</v>
      </c>
      <c r="F38" s="127">
        <v>4</v>
      </c>
    </row>
    <row r="39" spans="1:6" x14ac:dyDescent="0.35">
      <c r="A39" s="5"/>
      <c r="B39" s="5" t="s">
        <v>270</v>
      </c>
      <c r="C39" s="135">
        <v>8570</v>
      </c>
      <c r="D39" s="135">
        <v>5660</v>
      </c>
      <c r="E39" s="135">
        <v>2910</v>
      </c>
      <c r="F39" s="127">
        <v>5.2</v>
      </c>
    </row>
    <row r="40" spans="1:6" x14ac:dyDescent="0.35">
      <c r="A40" s="5"/>
      <c r="B40" s="5" t="s">
        <v>271</v>
      </c>
      <c r="C40" s="135">
        <v>3780</v>
      </c>
      <c r="D40" s="135">
        <v>2550</v>
      </c>
      <c r="E40" s="135">
        <v>1230</v>
      </c>
      <c r="F40" s="127">
        <v>6.9</v>
      </c>
    </row>
    <row r="41" spans="1:6" x14ac:dyDescent="0.35">
      <c r="A41" s="5"/>
      <c r="B41" s="5" t="s">
        <v>272</v>
      </c>
      <c r="C41" s="135">
        <v>5120</v>
      </c>
      <c r="D41" s="135">
        <v>3300</v>
      </c>
      <c r="E41" s="135">
        <v>1820</v>
      </c>
      <c r="F41" s="127">
        <v>6.4</v>
      </c>
    </row>
    <row r="42" spans="1:6" x14ac:dyDescent="0.35">
      <c r="A42" s="5"/>
      <c r="B42" s="5" t="s">
        <v>273</v>
      </c>
      <c r="C42" s="135">
        <v>3550</v>
      </c>
      <c r="D42" s="135">
        <v>2260</v>
      </c>
      <c r="E42" s="135">
        <v>1290</v>
      </c>
      <c r="F42" s="127">
        <v>2.4</v>
      </c>
    </row>
    <row r="43" spans="1:6" x14ac:dyDescent="0.35">
      <c r="A43" s="5"/>
      <c r="B43" s="5" t="s">
        <v>274</v>
      </c>
      <c r="C43" s="135">
        <v>2590</v>
      </c>
      <c r="D43" s="135">
        <v>1430</v>
      </c>
      <c r="E43" s="135">
        <v>1160</v>
      </c>
      <c r="F43" s="127">
        <v>5.5</v>
      </c>
    </row>
    <row r="44" spans="1:6" x14ac:dyDescent="0.35">
      <c r="A44" s="5"/>
      <c r="B44" s="5" t="s">
        <v>275</v>
      </c>
      <c r="C44" s="135">
        <v>5090</v>
      </c>
      <c r="D44" s="135">
        <v>3270</v>
      </c>
      <c r="E44" s="135">
        <v>1820</v>
      </c>
      <c r="F44" s="127">
        <v>4</v>
      </c>
    </row>
    <row r="45" spans="1:6" x14ac:dyDescent="0.35">
      <c r="A45" s="5"/>
      <c r="B45" s="5" t="s">
        <v>276</v>
      </c>
      <c r="C45" s="135">
        <v>2270</v>
      </c>
      <c r="D45" s="135">
        <v>1370</v>
      </c>
      <c r="E45" s="5">
        <v>900</v>
      </c>
      <c r="F45" s="127">
        <v>4.7</v>
      </c>
    </row>
    <row r="46" spans="1:6" x14ac:dyDescent="0.35">
      <c r="A46" s="5"/>
      <c r="B46" s="5" t="s">
        <v>277</v>
      </c>
      <c r="C46" s="135">
        <v>2480</v>
      </c>
      <c r="D46" s="135">
        <v>1330</v>
      </c>
      <c r="E46" s="135">
        <v>1150</v>
      </c>
      <c r="F46" s="127">
        <v>4.5999999999999996</v>
      </c>
    </row>
    <row r="47" spans="1:6" x14ac:dyDescent="0.35">
      <c r="A47" s="5"/>
      <c r="B47" s="5" t="s">
        <v>278</v>
      </c>
      <c r="C47" s="135">
        <v>5150</v>
      </c>
      <c r="D47" s="135">
        <v>3280</v>
      </c>
      <c r="E47" s="135">
        <v>1870</v>
      </c>
      <c r="F47" s="127">
        <v>6.1</v>
      </c>
    </row>
    <row r="48" spans="1:6" x14ac:dyDescent="0.35">
      <c r="A48" s="5"/>
      <c r="B48" s="5" t="s">
        <v>279</v>
      </c>
      <c r="C48" s="135">
        <v>16660</v>
      </c>
      <c r="D48" s="135">
        <v>10860</v>
      </c>
      <c r="E48" s="135">
        <v>5800</v>
      </c>
      <c r="F48" s="127">
        <v>4.0999999999999996</v>
      </c>
    </row>
    <row r="49" spans="1:6" x14ac:dyDescent="0.35">
      <c r="A49" s="5"/>
      <c r="B49" s="5" t="s">
        <v>280</v>
      </c>
      <c r="C49" s="135">
        <v>6860</v>
      </c>
      <c r="D49" s="135">
        <v>4640</v>
      </c>
      <c r="E49" s="135">
        <v>2220</v>
      </c>
      <c r="F49" s="127">
        <v>4.0999999999999996</v>
      </c>
    </row>
    <row r="50" spans="1:6" x14ac:dyDescent="0.35">
      <c r="A50" s="5"/>
      <c r="B50" s="5" t="s">
        <v>281</v>
      </c>
      <c r="C50" s="5">
        <v>730</v>
      </c>
      <c r="D50" s="5">
        <v>600</v>
      </c>
      <c r="E50" s="5">
        <v>140</v>
      </c>
      <c r="F50" s="127">
        <v>7</v>
      </c>
    </row>
    <row r="51" spans="1:6" x14ac:dyDescent="0.35">
      <c r="A51" s="5"/>
      <c r="B51" s="5" t="s">
        <v>282</v>
      </c>
      <c r="C51" s="5">
        <v>90</v>
      </c>
      <c r="D51" s="5">
        <v>50</v>
      </c>
      <c r="E51" s="5">
        <v>40</v>
      </c>
      <c r="F51" s="127">
        <v>0.6</v>
      </c>
    </row>
    <row r="52" spans="1:6" x14ac:dyDescent="0.35">
      <c r="A52" s="5"/>
      <c r="B52" s="5" t="s">
        <v>283</v>
      </c>
      <c r="C52" s="135">
        <v>3040</v>
      </c>
      <c r="D52" s="135">
        <v>2290</v>
      </c>
      <c r="E52" s="5">
        <v>750</v>
      </c>
      <c r="F52" s="127">
        <v>4.5</v>
      </c>
    </row>
    <row r="53" spans="1:6" x14ac:dyDescent="0.35">
      <c r="A53" s="5"/>
      <c r="B53" s="5" t="s">
        <v>284</v>
      </c>
      <c r="C53" s="135">
        <v>10860</v>
      </c>
      <c r="D53" s="135">
        <v>8530</v>
      </c>
      <c r="E53" s="135">
        <v>2330</v>
      </c>
      <c r="F53" s="127">
        <v>6.9</v>
      </c>
    </row>
    <row r="54" spans="1:6" x14ac:dyDescent="0.35">
      <c r="A54" s="5"/>
      <c r="B54" s="5" t="s">
        <v>285</v>
      </c>
      <c r="C54" s="135">
        <v>3270</v>
      </c>
      <c r="D54" s="135">
        <v>2440</v>
      </c>
      <c r="E54" s="5">
        <v>830</v>
      </c>
      <c r="F54" s="127">
        <v>4</v>
      </c>
    </row>
    <row r="55" spans="1:6" x14ac:dyDescent="0.35">
      <c r="A55" s="5"/>
      <c r="B55" s="5" t="s">
        <v>286</v>
      </c>
      <c r="C55" s="5">
        <v>890</v>
      </c>
      <c r="D55" s="5">
        <v>690</v>
      </c>
      <c r="E55" s="5">
        <v>200</v>
      </c>
      <c r="F55" s="127">
        <v>4.8</v>
      </c>
    </row>
    <row r="56" spans="1:6" x14ac:dyDescent="0.35">
      <c r="A56" s="5"/>
      <c r="B56" s="5" t="s">
        <v>287</v>
      </c>
      <c r="C56" s="5">
        <v>680</v>
      </c>
      <c r="D56" s="5">
        <v>480</v>
      </c>
      <c r="E56" s="5">
        <v>190</v>
      </c>
      <c r="F56" s="127">
        <v>3.7</v>
      </c>
    </row>
    <row r="57" spans="1:6" x14ac:dyDescent="0.35">
      <c r="A57" s="5"/>
      <c r="B57" s="5" t="s">
        <v>288</v>
      </c>
      <c r="C57" s="135">
        <v>1430</v>
      </c>
      <c r="D57" s="135">
        <v>1090</v>
      </c>
      <c r="E57" s="5">
        <v>340</v>
      </c>
      <c r="F57" s="127">
        <v>5</v>
      </c>
    </row>
    <row r="58" spans="1:6" x14ac:dyDescent="0.35">
      <c r="A58" s="5"/>
      <c r="B58" s="5" t="s">
        <v>289</v>
      </c>
      <c r="C58" s="135">
        <v>1640</v>
      </c>
      <c r="D58" s="135">
        <v>1160</v>
      </c>
      <c r="E58" s="5">
        <v>470</v>
      </c>
      <c r="F58" s="127">
        <v>4</v>
      </c>
    </row>
    <row r="59" spans="1:6" x14ac:dyDescent="0.35">
      <c r="A59" s="5"/>
      <c r="B59" s="5" t="s">
        <v>290</v>
      </c>
      <c r="C59" s="135">
        <v>1490</v>
      </c>
      <c r="D59" s="135">
        <v>1190</v>
      </c>
      <c r="E59" s="5">
        <v>310</v>
      </c>
      <c r="F59" s="127">
        <v>4.0999999999999996</v>
      </c>
    </row>
    <row r="60" spans="1:6" x14ac:dyDescent="0.35">
      <c r="A60" s="5"/>
      <c r="B60" s="5" t="s">
        <v>291</v>
      </c>
      <c r="C60" s="135">
        <v>1270</v>
      </c>
      <c r="D60" s="135">
        <v>1030</v>
      </c>
      <c r="E60" s="5">
        <v>240</v>
      </c>
      <c r="F60" s="127">
        <v>5.7</v>
      </c>
    </row>
    <row r="61" spans="1:6" x14ac:dyDescent="0.35">
      <c r="A61" s="5"/>
      <c r="B61" s="5" t="s">
        <v>292</v>
      </c>
      <c r="C61" s="135">
        <v>2780</v>
      </c>
      <c r="D61" s="135">
        <v>2250</v>
      </c>
      <c r="E61" s="5">
        <v>530</v>
      </c>
      <c r="F61" s="127">
        <v>4.2</v>
      </c>
    </row>
    <row r="62" spans="1:6" x14ac:dyDescent="0.35">
      <c r="A62" s="5"/>
      <c r="B62" s="5" t="s">
        <v>293</v>
      </c>
      <c r="C62" s="5">
        <v>390</v>
      </c>
      <c r="D62" s="5">
        <v>280</v>
      </c>
      <c r="E62" s="5">
        <v>100</v>
      </c>
      <c r="F62" s="127">
        <v>4</v>
      </c>
    </row>
    <row r="63" spans="1:6" x14ac:dyDescent="0.35">
      <c r="A63" s="5" t="s">
        <v>294</v>
      </c>
      <c r="B63" s="5"/>
      <c r="C63" s="5"/>
      <c r="D63" s="5"/>
      <c r="E63" s="5"/>
      <c r="F63" s="127"/>
    </row>
    <row r="64" spans="1:6" x14ac:dyDescent="0.35">
      <c r="A64" s="5" t="s">
        <v>295</v>
      </c>
      <c r="B64" s="5"/>
      <c r="C64" s="5"/>
      <c r="D64" s="5"/>
      <c r="E64" s="5"/>
      <c r="F64" s="127"/>
    </row>
    <row r="65" spans="1:6" x14ac:dyDescent="0.35">
      <c r="A65" s="5" t="s">
        <v>296</v>
      </c>
      <c r="B65" s="5"/>
      <c r="C65" s="5"/>
      <c r="D65" s="5"/>
      <c r="E65" s="5"/>
      <c r="F65" s="127"/>
    </row>
    <row r="66" spans="1:6" x14ac:dyDescent="0.35">
      <c r="A66" s="5" t="s">
        <v>297</v>
      </c>
      <c r="B66" s="5"/>
      <c r="C66" s="5"/>
      <c r="D66" s="5"/>
      <c r="E66" s="5"/>
      <c r="F66" s="127"/>
    </row>
    <row r="67" spans="1:6" x14ac:dyDescent="0.35">
      <c r="A67" s="5" t="s">
        <v>298</v>
      </c>
      <c r="B67" s="5"/>
      <c r="C67" s="5"/>
      <c r="D67" s="5"/>
      <c r="E67" s="5"/>
      <c r="F67" s="127"/>
    </row>
    <row r="68" spans="1:6" x14ac:dyDescent="0.35">
      <c r="A68" s="5" t="s">
        <v>299</v>
      </c>
      <c r="B68" s="5"/>
      <c r="C68" s="5"/>
      <c r="D68" s="5"/>
      <c r="E68" s="5"/>
      <c r="F68" s="127"/>
    </row>
    <row r="69" spans="1:6" x14ac:dyDescent="0.35">
      <c r="A69" s="5" t="s">
        <v>300</v>
      </c>
      <c r="B69" s="5"/>
      <c r="C69" s="5"/>
      <c r="D69" s="5"/>
      <c r="E69" s="5"/>
      <c r="F69" s="12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D89EB-4A6D-4B1F-A662-CAC3F49A3DEA}">
  <dimension ref="A1:J61"/>
  <sheetViews>
    <sheetView workbookViewId="0">
      <selection sqref="A1:XFD1048576"/>
    </sheetView>
  </sheetViews>
  <sheetFormatPr defaultColWidth="9.1796875" defaultRowHeight="14.5" x14ac:dyDescent="0.35"/>
  <cols>
    <col min="1" max="9" width="9.1796875" style="5"/>
    <col min="10" max="10" width="9.1796875" style="127"/>
    <col min="11" max="16384" width="9.1796875" style="5"/>
  </cols>
  <sheetData>
    <row r="1" spans="1:10" x14ac:dyDescent="0.35">
      <c r="A1" s="5" t="s">
        <v>301</v>
      </c>
    </row>
    <row r="9" spans="1:10" ht="145" x14ac:dyDescent="0.35">
      <c r="B9" s="60" t="s">
        <v>302</v>
      </c>
      <c r="C9" s="60" t="s">
        <v>303</v>
      </c>
      <c r="D9" s="60" t="s">
        <v>304</v>
      </c>
      <c r="E9" s="60" t="s">
        <v>305</v>
      </c>
      <c r="F9" s="60" t="s">
        <v>306</v>
      </c>
      <c r="G9" s="60" t="s">
        <v>307</v>
      </c>
      <c r="H9" s="60" t="s">
        <v>308</v>
      </c>
      <c r="I9" s="60" t="s">
        <v>309</v>
      </c>
      <c r="J9" s="120" t="s">
        <v>310</v>
      </c>
    </row>
    <row r="10" spans="1:10" x14ac:dyDescent="0.35">
      <c r="A10" s="5" t="s">
        <v>311</v>
      </c>
      <c r="B10" s="135">
        <v>6147400</v>
      </c>
      <c r="C10" s="135">
        <v>2400</v>
      </c>
      <c r="D10" s="135">
        <v>1870</v>
      </c>
      <c r="E10" s="135">
        <v>4235200</v>
      </c>
      <c r="F10" s="135">
        <v>1650</v>
      </c>
      <c r="G10" s="135">
        <v>1290</v>
      </c>
      <c r="H10" s="135">
        <v>1912200</v>
      </c>
      <c r="I10" s="5">
        <v>750</v>
      </c>
      <c r="J10" s="127">
        <v>580</v>
      </c>
    </row>
    <row r="11" spans="1:10" x14ac:dyDescent="0.35">
      <c r="A11" s="5" t="s">
        <v>266</v>
      </c>
      <c r="B11" s="135">
        <v>106400</v>
      </c>
      <c r="C11" s="135">
        <v>2780</v>
      </c>
      <c r="D11" s="135">
        <v>2160</v>
      </c>
      <c r="E11" s="135">
        <v>64300</v>
      </c>
      <c r="F11" s="135">
        <v>1680</v>
      </c>
      <c r="G11" s="135">
        <v>1310</v>
      </c>
      <c r="H11" s="135">
        <v>42200</v>
      </c>
      <c r="I11" s="135">
        <v>1100</v>
      </c>
      <c r="J11" s="127">
        <v>860</v>
      </c>
    </row>
    <row r="12" spans="1:10" x14ac:dyDescent="0.35">
      <c r="A12" s="5" t="s">
        <v>282</v>
      </c>
      <c r="B12" s="135">
        <v>7800</v>
      </c>
      <c r="C12" s="135">
        <v>1400</v>
      </c>
      <c r="D12" s="135">
        <v>1060</v>
      </c>
      <c r="E12" s="135">
        <v>3300</v>
      </c>
      <c r="F12" s="5">
        <v>590</v>
      </c>
      <c r="G12" s="5">
        <v>450</v>
      </c>
      <c r="H12" s="135">
        <v>4500</v>
      </c>
      <c r="I12" s="5">
        <v>810</v>
      </c>
      <c r="J12" s="127">
        <v>610</v>
      </c>
    </row>
    <row r="13" spans="1:10" x14ac:dyDescent="0.35">
      <c r="A13" s="5" t="s">
        <v>283</v>
      </c>
      <c r="B13" s="135">
        <v>141300</v>
      </c>
      <c r="C13" s="135">
        <v>2470</v>
      </c>
      <c r="D13" s="135">
        <v>1920</v>
      </c>
      <c r="E13" s="135">
        <v>85300</v>
      </c>
      <c r="F13" s="135">
        <v>1490</v>
      </c>
      <c r="G13" s="135">
        <v>1160</v>
      </c>
      <c r="H13" s="135">
        <v>56000</v>
      </c>
      <c r="I13" s="5">
        <v>980</v>
      </c>
      <c r="J13" s="127">
        <v>760</v>
      </c>
    </row>
    <row r="14" spans="1:10" x14ac:dyDescent="0.35">
      <c r="A14" s="5" t="s">
        <v>267</v>
      </c>
      <c r="B14" s="135">
        <v>88900</v>
      </c>
      <c r="C14" s="135">
        <v>3820</v>
      </c>
      <c r="D14" s="135">
        <v>2940</v>
      </c>
      <c r="E14" s="135">
        <v>63400</v>
      </c>
      <c r="F14" s="135">
        <v>2720</v>
      </c>
      <c r="G14" s="135">
        <v>2090</v>
      </c>
      <c r="H14" s="135">
        <v>25500</v>
      </c>
      <c r="I14" s="135">
        <v>1100</v>
      </c>
      <c r="J14" s="127">
        <v>840</v>
      </c>
    </row>
    <row r="15" spans="1:10" x14ac:dyDescent="0.35">
      <c r="A15" s="5" t="s">
        <v>284</v>
      </c>
      <c r="B15" s="135">
        <v>502600</v>
      </c>
      <c r="C15" s="135">
        <v>1640</v>
      </c>
      <c r="D15" s="135">
        <v>1270</v>
      </c>
      <c r="E15" s="135">
        <v>306500</v>
      </c>
      <c r="F15" s="135">
        <v>1000</v>
      </c>
      <c r="G15" s="5">
        <v>780</v>
      </c>
      <c r="H15" s="135">
        <v>196100</v>
      </c>
      <c r="I15" s="5">
        <v>640</v>
      </c>
      <c r="J15" s="127">
        <v>500</v>
      </c>
    </row>
    <row r="16" spans="1:10" x14ac:dyDescent="0.35">
      <c r="A16" s="5" t="s">
        <v>285</v>
      </c>
      <c r="B16" s="135">
        <v>126400</v>
      </c>
      <c r="C16" s="135">
        <v>2790</v>
      </c>
      <c r="D16" s="135">
        <v>2180</v>
      </c>
      <c r="E16" s="135">
        <v>93800</v>
      </c>
      <c r="F16" s="135">
        <v>2070</v>
      </c>
      <c r="G16" s="135">
        <v>1620</v>
      </c>
      <c r="H16" s="135">
        <v>32500</v>
      </c>
      <c r="I16" s="5">
        <v>720</v>
      </c>
      <c r="J16" s="127">
        <v>560</v>
      </c>
    </row>
    <row r="17" spans="1:10" x14ac:dyDescent="0.35">
      <c r="A17" s="5" t="s">
        <v>312</v>
      </c>
      <c r="B17" s="135">
        <v>52900</v>
      </c>
      <c r="C17" s="135">
        <v>1860</v>
      </c>
      <c r="D17" s="135">
        <v>1490</v>
      </c>
      <c r="E17" s="135">
        <v>40100</v>
      </c>
      <c r="F17" s="135">
        <v>1410</v>
      </c>
      <c r="G17" s="135">
        <v>1130</v>
      </c>
      <c r="H17" s="135">
        <v>12800</v>
      </c>
      <c r="I17" s="5">
        <v>450</v>
      </c>
      <c r="J17" s="127">
        <v>360</v>
      </c>
    </row>
    <row r="18" spans="1:10" x14ac:dyDescent="0.35">
      <c r="A18" s="5" t="s">
        <v>313</v>
      </c>
      <c r="B18" s="135">
        <v>19100</v>
      </c>
      <c r="C18" s="135">
        <v>2450</v>
      </c>
      <c r="D18" s="135">
        <v>1940</v>
      </c>
      <c r="E18" s="135">
        <v>13400</v>
      </c>
      <c r="F18" s="135">
        <v>1720</v>
      </c>
      <c r="G18" s="135">
        <v>1360</v>
      </c>
      <c r="H18" s="135">
        <v>5700</v>
      </c>
      <c r="I18" s="5">
        <v>730</v>
      </c>
      <c r="J18" s="127">
        <v>580</v>
      </c>
    </row>
    <row r="19" spans="1:10" x14ac:dyDescent="0.35">
      <c r="A19" s="5" t="s">
        <v>314</v>
      </c>
      <c r="B19" s="135">
        <v>9400</v>
      </c>
      <c r="C19" s="135">
        <v>1620</v>
      </c>
      <c r="D19" s="135">
        <v>1330</v>
      </c>
      <c r="E19" s="135">
        <v>7600</v>
      </c>
      <c r="F19" s="135">
        <v>1310</v>
      </c>
      <c r="G19" s="135">
        <v>1070</v>
      </c>
      <c r="H19" s="135">
        <v>1800</v>
      </c>
      <c r="I19" s="5">
        <v>310</v>
      </c>
      <c r="J19" s="127">
        <v>260</v>
      </c>
    </row>
    <row r="20" spans="1:10" x14ac:dyDescent="0.35">
      <c r="A20" s="5" t="s">
        <v>269</v>
      </c>
      <c r="B20" s="135">
        <v>360100</v>
      </c>
      <c r="C20" s="135">
        <v>2070</v>
      </c>
      <c r="D20" s="135">
        <v>1660</v>
      </c>
      <c r="E20" s="135">
        <v>208500</v>
      </c>
      <c r="F20" s="135">
        <v>1200</v>
      </c>
      <c r="G20" s="5">
        <v>960</v>
      </c>
      <c r="H20" s="135">
        <v>151600</v>
      </c>
      <c r="I20" s="5">
        <v>870</v>
      </c>
      <c r="J20" s="127">
        <v>700</v>
      </c>
    </row>
    <row r="21" spans="1:10" x14ac:dyDescent="0.35">
      <c r="A21" s="5" t="s">
        <v>270</v>
      </c>
      <c r="B21" s="135">
        <v>522300</v>
      </c>
      <c r="C21" s="135">
        <v>6390</v>
      </c>
      <c r="D21" s="135">
        <v>4890</v>
      </c>
      <c r="E21" s="135">
        <v>427600</v>
      </c>
      <c r="F21" s="135">
        <v>5230</v>
      </c>
      <c r="G21" s="135">
        <v>4000</v>
      </c>
      <c r="H21" s="135">
        <v>94800</v>
      </c>
      <c r="I21" s="135">
        <v>1160</v>
      </c>
      <c r="J21" s="127">
        <v>890</v>
      </c>
    </row>
    <row r="22" spans="1:10" x14ac:dyDescent="0.35">
      <c r="A22" s="5" t="s">
        <v>315</v>
      </c>
      <c r="B22" s="135">
        <v>26600</v>
      </c>
      <c r="C22" s="135">
        <v>2380</v>
      </c>
      <c r="D22" s="135">
        <v>1880</v>
      </c>
      <c r="E22" s="135">
        <v>21300</v>
      </c>
      <c r="F22" s="135">
        <v>1910</v>
      </c>
      <c r="G22" s="135">
        <v>1510</v>
      </c>
      <c r="H22" s="135">
        <v>5300</v>
      </c>
      <c r="I22" s="5">
        <v>470</v>
      </c>
      <c r="J22" s="127">
        <v>370</v>
      </c>
    </row>
    <row r="23" spans="1:10" x14ac:dyDescent="0.35">
      <c r="A23" s="5" t="s">
        <v>286</v>
      </c>
      <c r="B23" s="135">
        <v>53300</v>
      </c>
      <c r="C23" s="135">
        <v>3920</v>
      </c>
      <c r="D23" s="135">
        <v>2950</v>
      </c>
      <c r="E23" s="135">
        <v>40600</v>
      </c>
      <c r="F23" s="135">
        <v>2990</v>
      </c>
      <c r="G23" s="135">
        <v>2250</v>
      </c>
      <c r="H23" s="135">
        <v>12700</v>
      </c>
      <c r="I23" s="5">
        <v>930</v>
      </c>
      <c r="J23" s="127">
        <v>700</v>
      </c>
    </row>
    <row r="24" spans="1:10" x14ac:dyDescent="0.35">
      <c r="A24" s="5" t="s">
        <v>254</v>
      </c>
      <c r="B24" s="135">
        <v>174400</v>
      </c>
      <c r="C24" s="135">
        <v>1770</v>
      </c>
      <c r="D24" s="135">
        <v>1380</v>
      </c>
      <c r="E24" s="135">
        <v>119600</v>
      </c>
      <c r="F24" s="135">
        <v>1220</v>
      </c>
      <c r="G24" s="5">
        <v>950</v>
      </c>
      <c r="H24" s="135">
        <v>54700</v>
      </c>
      <c r="I24" s="5">
        <v>560</v>
      </c>
      <c r="J24" s="127">
        <v>430</v>
      </c>
    </row>
    <row r="25" spans="1:10" x14ac:dyDescent="0.35">
      <c r="A25" s="5" t="s">
        <v>255</v>
      </c>
      <c r="B25" s="135">
        <v>164900</v>
      </c>
      <c r="C25" s="135">
        <v>3180</v>
      </c>
      <c r="D25" s="135">
        <v>2440</v>
      </c>
      <c r="E25" s="135">
        <v>117600</v>
      </c>
      <c r="F25" s="135">
        <v>2270</v>
      </c>
      <c r="G25" s="135">
        <v>1740</v>
      </c>
      <c r="H25" s="135">
        <v>47300</v>
      </c>
      <c r="I25" s="5">
        <v>910</v>
      </c>
      <c r="J25" s="127">
        <v>700</v>
      </c>
    </row>
    <row r="26" spans="1:10" x14ac:dyDescent="0.35">
      <c r="A26" s="5" t="s">
        <v>256</v>
      </c>
      <c r="B26" s="135">
        <v>41300</v>
      </c>
      <c r="C26" s="135">
        <v>1700</v>
      </c>
      <c r="D26" s="135">
        <v>1310</v>
      </c>
      <c r="E26" s="135">
        <v>27000</v>
      </c>
      <c r="F26" s="135">
        <v>1110</v>
      </c>
      <c r="G26" s="5">
        <v>850</v>
      </c>
      <c r="H26" s="135">
        <v>14300</v>
      </c>
      <c r="I26" s="5">
        <v>590</v>
      </c>
      <c r="J26" s="127">
        <v>450</v>
      </c>
    </row>
    <row r="27" spans="1:10" x14ac:dyDescent="0.35">
      <c r="A27" s="5" t="s">
        <v>257</v>
      </c>
      <c r="B27" s="135">
        <v>41700</v>
      </c>
      <c r="C27" s="135">
        <v>1880</v>
      </c>
      <c r="D27" s="135">
        <v>1430</v>
      </c>
      <c r="E27" s="135">
        <v>23600</v>
      </c>
      <c r="F27" s="135">
        <v>1070</v>
      </c>
      <c r="G27" s="5">
        <v>810</v>
      </c>
      <c r="H27" s="135">
        <v>18000</v>
      </c>
      <c r="I27" s="5">
        <v>810</v>
      </c>
      <c r="J27" s="127">
        <v>620</v>
      </c>
    </row>
    <row r="28" spans="1:10" x14ac:dyDescent="0.35">
      <c r="A28" s="5" t="s">
        <v>271</v>
      </c>
      <c r="B28" s="135">
        <v>102300</v>
      </c>
      <c r="C28" s="135">
        <v>2940</v>
      </c>
      <c r="D28" s="135">
        <v>2280</v>
      </c>
      <c r="E28" s="135">
        <v>63900</v>
      </c>
      <c r="F28" s="135">
        <v>1840</v>
      </c>
      <c r="G28" s="135">
        <v>1430</v>
      </c>
      <c r="H28" s="135">
        <v>38400</v>
      </c>
      <c r="I28" s="135">
        <v>1110</v>
      </c>
      <c r="J28" s="127">
        <v>860</v>
      </c>
    </row>
    <row r="29" spans="1:10" x14ac:dyDescent="0.35">
      <c r="A29" s="5" t="s">
        <v>272</v>
      </c>
      <c r="B29" s="135">
        <v>107600</v>
      </c>
      <c r="C29" s="135">
        <v>3010</v>
      </c>
      <c r="D29" s="135">
        <v>2310</v>
      </c>
      <c r="E29" s="135">
        <v>60000</v>
      </c>
      <c r="F29" s="135">
        <v>1680</v>
      </c>
      <c r="G29" s="135">
        <v>1290</v>
      </c>
      <c r="H29" s="135">
        <v>47600</v>
      </c>
      <c r="I29" s="135">
        <v>1330</v>
      </c>
      <c r="J29" s="136">
        <v>1020</v>
      </c>
    </row>
    <row r="30" spans="1:10" x14ac:dyDescent="0.35">
      <c r="A30" s="5" t="s">
        <v>249</v>
      </c>
      <c r="B30" s="135">
        <v>10400</v>
      </c>
      <c r="C30" s="5">
        <v>940</v>
      </c>
      <c r="D30" s="5">
        <v>770</v>
      </c>
      <c r="E30" s="135">
        <v>6600</v>
      </c>
      <c r="F30" s="5">
        <v>600</v>
      </c>
      <c r="G30" s="5">
        <v>490</v>
      </c>
      <c r="H30" s="135">
        <v>3800</v>
      </c>
      <c r="I30" s="5">
        <v>340</v>
      </c>
      <c r="J30" s="127">
        <v>280</v>
      </c>
    </row>
    <row r="31" spans="1:10" x14ac:dyDescent="0.35">
      <c r="A31" s="5" t="s">
        <v>273</v>
      </c>
      <c r="B31" s="135">
        <v>107000</v>
      </c>
      <c r="C31" s="135">
        <v>2260</v>
      </c>
      <c r="D31" s="135">
        <v>1770</v>
      </c>
      <c r="E31" s="135">
        <v>79900</v>
      </c>
      <c r="F31" s="135">
        <v>1690</v>
      </c>
      <c r="G31" s="135">
        <v>1320</v>
      </c>
      <c r="H31" s="135">
        <v>27100</v>
      </c>
      <c r="I31" s="5">
        <v>570</v>
      </c>
      <c r="J31" s="127">
        <v>450</v>
      </c>
    </row>
    <row r="32" spans="1:10" x14ac:dyDescent="0.35">
      <c r="A32" s="5" t="s">
        <v>100</v>
      </c>
      <c r="B32" s="135">
        <v>69900</v>
      </c>
      <c r="C32" s="135">
        <v>1260</v>
      </c>
      <c r="D32" s="135">
        <v>1010</v>
      </c>
      <c r="E32" s="135">
        <v>52700</v>
      </c>
      <c r="F32" s="5">
        <v>950</v>
      </c>
      <c r="G32" s="5">
        <v>760</v>
      </c>
      <c r="H32" s="135">
        <v>17200</v>
      </c>
      <c r="I32" s="5">
        <v>310</v>
      </c>
      <c r="J32" s="127">
        <v>250</v>
      </c>
    </row>
    <row r="33" spans="1:10" x14ac:dyDescent="0.35">
      <c r="A33" s="5" t="s">
        <v>258</v>
      </c>
      <c r="B33" s="135">
        <v>210100</v>
      </c>
      <c r="C33" s="135">
        <v>2680</v>
      </c>
      <c r="D33" s="135">
        <v>2100</v>
      </c>
      <c r="E33" s="135">
        <v>156100</v>
      </c>
      <c r="F33" s="135">
        <v>1990</v>
      </c>
      <c r="G33" s="135">
        <v>1560</v>
      </c>
      <c r="H33" s="135">
        <v>53900</v>
      </c>
      <c r="I33" s="5">
        <v>690</v>
      </c>
      <c r="J33" s="127">
        <v>540</v>
      </c>
    </row>
    <row r="34" spans="1:10" x14ac:dyDescent="0.35">
      <c r="A34" s="5" t="s">
        <v>259</v>
      </c>
      <c r="B34" s="135">
        <v>121600</v>
      </c>
      <c r="C34" s="135">
        <v>2790</v>
      </c>
      <c r="D34" s="135">
        <v>2150</v>
      </c>
      <c r="E34" s="135">
        <v>105600</v>
      </c>
      <c r="F34" s="135">
        <v>2430</v>
      </c>
      <c r="G34" s="135">
        <v>1870</v>
      </c>
      <c r="H34" s="135">
        <v>15900</v>
      </c>
      <c r="I34" s="5">
        <v>370</v>
      </c>
      <c r="J34" s="127">
        <v>280</v>
      </c>
    </row>
    <row r="35" spans="1:10" x14ac:dyDescent="0.35">
      <c r="A35" s="5" t="s">
        <v>274</v>
      </c>
      <c r="B35" s="135">
        <v>67200</v>
      </c>
      <c r="C35" s="135">
        <v>2950</v>
      </c>
      <c r="D35" s="135">
        <v>2260</v>
      </c>
      <c r="E35" s="135">
        <v>38900</v>
      </c>
      <c r="F35" s="135">
        <v>1710</v>
      </c>
      <c r="G35" s="135">
        <v>1310</v>
      </c>
      <c r="H35" s="135">
        <v>28300</v>
      </c>
      <c r="I35" s="135">
        <v>1240</v>
      </c>
      <c r="J35" s="127">
        <v>950</v>
      </c>
    </row>
    <row r="36" spans="1:10" x14ac:dyDescent="0.35">
      <c r="A36" s="5" t="s">
        <v>260</v>
      </c>
      <c r="B36" s="135">
        <v>102600</v>
      </c>
      <c r="C36" s="135">
        <v>2150</v>
      </c>
      <c r="D36" s="135">
        <v>1670</v>
      </c>
      <c r="E36" s="135">
        <v>64900</v>
      </c>
      <c r="F36" s="135">
        <v>1360</v>
      </c>
      <c r="G36" s="135">
        <v>1060</v>
      </c>
      <c r="H36" s="135">
        <v>37600</v>
      </c>
      <c r="I36" s="5">
        <v>790</v>
      </c>
      <c r="J36" s="127">
        <v>610</v>
      </c>
    </row>
    <row r="37" spans="1:10" x14ac:dyDescent="0.35">
      <c r="A37" s="5" t="s">
        <v>287</v>
      </c>
      <c r="B37" s="135">
        <v>18100</v>
      </c>
      <c r="C37" s="135">
        <v>2130</v>
      </c>
      <c r="D37" s="135">
        <v>1680</v>
      </c>
      <c r="E37" s="135">
        <v>11100</v>
      </c>
      <c r="F37" s="135">
        <v>1310</v>
      </c>
      <c r="G37" s="135">
        <v>1030</v>
      </c>
      <c r="H37" s="135">
        <v>6900</v>
      </c>
      <c r="I37" s="5">
        <v>820</v>
      </c>
      <c r="J37" s="127">
        <v>640</v>
      </c>
    </row>
    <row r="38" spans="1:10" x14ac:dyDescent="0.35">
      <c r="A38" s="5" t="s">
        <v>261</v>
      </c>
      <c r="B38" s="135">
        <v>23700</v>
      </c>
      <c r="C38" s="135">
        <v>1620</v>
      </c>
      <c r="D38" s="135">
        <v>1230</v>
      </c>
      <c r="E38" s="135">
        <v>14000</v>
      </c>
      <c r="F38" s="5">
        <v>960</v>
      </c>
      <c r="G38" s="5">
        <v>720</v>
      </c>
      <c r="H38" s="135">
        <v>9800</v>
      </c>
      <c r="I38" s="5">
        <v>670</v>
      </c>
      <c r="J38" s="127">
        <v>500</v>
      </c>
    </row>
    <row r="39" spans="1:10" x14ac:dyDescent="0.35">
      <c r="A39" s="5" t="s">
        <v>288</v>
      </c>
      <c r="B39" s="135">
        <v>43900</v>
      </c>
      <c r="C39" s="135">
        <v>1820</v>
      </c>
      <c r="D39" s="135">
        <v>1410</v>
      </c>
      <c r="E39" s="135">
        <v>23900</v>
      </c>
      <c r="F39" s="5">
        <v>990</v>
      </c>
      <c r="G39" s="5">
        <v>770</v>
      </c>
      <c r="H39" s="135">
        <v>20000</v>
      </c>
      <c r="I39" s="5">
        <v>830</v>
      </c>
      <c r="J39" s="127">
        <v>640</v>
      </c>
    </row>
    <row r="40" spans="1:10" x14ac:dyDescent="0.35">
      <c r="A40" s="5" t="s">
        <v>316</v>
      </c>
      <c r="B40" s="135">
        <v>9900</v>
      </c>
      <c r="C40" s="5">
        <v>900</v>
      </c>
      <c r="D40" s="5">
        <v>730</v>
      </c>
      <c r="E40" s="135">
        <v>5900</v>
      </c>
      <c r="F40" s="5">
        <v>530</v>
      </c>
      <c r="G40" s="5">
        <v>430</v>
      </c>
      <c r="H40" s="135">
        <v>4000</v>
      </c>
      <c r="I40" s="5">
        <v>360</v>
      </c>
      <c r="J40" s="127">
        <v>300</v>
      </c>
    </row>
    <row r="41" spans="1:10" x14ac:dyDescent="0.35">
      <c r="A41" s="5" t="s">
        <v>317</v>
      </c>
      <c r="B41" s="135">
        <v>170900</v>
      </c>
      <c r="C41" s="135">
        <v>2460</v>
      </c>
      <c r="D41" s="135">
        <v>1920</v>
      </c>
      <c r="E41" s="135">
        <v>143000</v>
      </c>
      <c r="F41" s="135">
        <v>2060</v>
      </c>
      <c r="G41" s="135">
        <v>1610</v>
      </c>
      <c r="H41" s="135">
        <v>27900</v>
      </c>
      <c r="I41" s="5">
        <v>400</v>
      </c>
      <c r="J41" s="127">
        <v>310</v>
      </c>
    </row>
    <row r="42" spans="1:10" x14ac:dyDescent="0.35">
      <c r="A42" s="5" t="s">
        <v>318</v>
      </c>
      <c r="B42" s="135">
        <v>25600</v>
      </c>
      <c r="C42" s="135">
        <v>1570</v>
      </c>
      <c r="D42" s="135">
        <v>1220</v>
      </c>
      <c r="E42" s="135">
        <v>12400</v>
      </c>
      <c r="F42" s="5">
        <v>760</v>
      </c>
      <c r="G42" s="5">
        <v>590</v>
      </c>
      <c r="H42" s="135">
        <v>13300</v>
      </c>
      <c r="I42" s="5">
        <v>810</v>
      </c>
      <c r="J42" s="127">
        <v>630</v>
      </c>
    </row>
    <row r="43" spans="1:10" x14ac:dyDescent="0.35">
      <c r="A43" s="5" t="s">
        <v>319</v>
      </c>
      <c r="B43" s="135">
        <v>197700</v>
      </c>
      <c r="C43" s="135">
        <v>1280</v>
      </c>
      <c r="D43" s="135">
        <v>1020</v>
      </c>
      <c r="E43" s="135">
        <v>133800</v>
      </c>
      <c r="F43" s="5">
        <v>870</v>
      </c>
      <c r="G43" s="5">
        <v>690</v>
      </c>
      <c r="H43" s="135">
        <v>64000</v>
      </c>
      <c r="I43" s="5">
        <v>420</v>
      </c>
      <c r="J43" s="127">
        <v>330</v>
      </c>
    </row>
    <row r="44" spans="1:10" x14ac:dyDescent="0.35">
      <c r="A44" s="5" t="s">
        <v>320</v>
      </c>
      <c r="B44" s="135">
        <v>145300</v>
      </c>
      <c r="C44" s="135">
        <v>1760</v>
      </c>
      <c r="D44" s="135">
        <v>1380</v>
      </c>
      <c r="E44" s="135">
        <v>90900</v>
      </c>
      <c r="F44" s="135">
        <v>1100</v>
      </c>
      <c r="G44" s="5">
        <v>860</v>
      </c>
      <c r="H44" s="135">
        <v>54400</v>
      </c>
      <c r="I44" s="5">
        <v>660</v>
      </c>
      <c r="J44" s="127">
        <v>520</v>
      </c>
    </row>
    <row r="45" spans="1:10" x14ac:dyDescent="0.35">
      <c r="A45" s="5" t="s">
        <v>321</v>
      </c>
      <c r="B45" s="135">
        <v>10200</v>
      </c>
      <c r="C45" s="135">
        <v>1750</v>
      </c>
      <c r="D45" s="135">
        <v>1340</v>
      </c>
      <c r="E45" s="135">
        <v>7000</v>
      </c>
      <c r="F45" s="135">
        <v>1190</v>
      </c>
      <c r="G45" s="5">
        <v>910</v>
      </c>
      <c r="H45" s="135">
        <v>3300</v>
      </c>
      <c r="I45" s="5">
        <v>560</v>
      </c>
      <c r="J45" s="127">
        <v>430</v>
      </c>
    </row>
    <row r="46" spans="1:10" x14ac:dyDescent="0.35">
      <c r="A46" s="5" t="s">
        <v>263</v>
      </c>
      <c r="B46" s="135">
        <v>315000</v>
      </c>
      <c r="C46" s="135">
        <v>3450</v>
      </c>
      <c r="D46" s="135">
        <v>2690</v>
      </c>
      <c r="E46" s="135">
        <v>244100</v>
      </c>
      <c r="F46" s="135">
        <v>2670</v>
      </c>
      <c r="G46" s="135">
        <v>2090</v>
      </c>
      <c r="H46" s="135">
        <v>70900</v>
      </c>
      <c r="I46" s="5">
        <v>780</v>
      </c>
      <c r="J46" s="127">
        <v>610</v>
      </c>
    </row>
    <row r="47" spans="1:10" x14ac:dyDescent="0.35">
      <c r="A47" s="5" t="s">
        <v>276</v>
      </c>
      <c r="B47" s="135">
        <v>77800</v>
      </c>
      <c r="C47" s="135">
        <v>2580</v>
      </c>
      <c r="D47" s="135">
        <v>1960</v>
      </c>
      <c r="E47" s="135">
        <v>41500</v>
      </c>
      <c r="F47" s="135">
        <v>1380</v>
      </c>
      <c r="G47" s="135">
        <v>1050</v>
      </c>
      <c r="H47" s="135">
        <v>36300</v>
      </c>
      <c r="I47" s="135">
        <v>1200</v>
      </c>
      <c r="J47" s="127">
        <v>910</v>
      </c>
    </row>
    <row r="48" spans="1:10" x14ac:dyDescent="0.35">
      <c r="A48" s="5" t="s">
        <v>290</v>
      </c>
      <c r="B48" s="135">
        <v>80600</v>
      </c>
      <c r="C48" s="135">
        <v>2390</v>
      </c>
      <c r="D48" s="135">
        <v>1900</v>
      </c>
      <c r="E48" s="135">
        <v>59600</v>
      </c>
      <c r="F48" s="135">
        <v>1770</v>
      </c>
      <c r="G48" s="135">
        <v>1410</v>
      </c>
      <c r="H48" s="135">
        <v>21000</v>
      </c>
      <c r="I48" s="5">
        <v>620</v>
      </c>
      <c r="J48" s="127">
        <v>500</v>
      </c>
    </row>
    <row r="49" spans="1:10" x14ac:dyDescent="0.35">
      <c r="A49" s="5" t="s">
        <v>253</v>
      </c>
      <c r="B49" s="135">
        <v>355000</v>
      </c>
      <c r="C49" s="135">
        <v>3490</v>
      </c>
      <c r="D49" s="135">
        <v>2770</v>
      </c>
      <c r="E49" s="135">
        <v>278000</v>
      </c>
      <c r="F49" s="135">
        <v>2730</v>
      </c>
      <c r="G49" s="135">
        <v>2170</v>
      </c>
      <c r="H49" s="135">
        <v>77000</v>
      </c>
      <c r="I49" s="5">
        <v>760</v>
      </c>
      <c r="J49" s="127">
        <v>600</v>
      </c>
    </row>
    <row r="50" spans="1:10" x14ac:dyDescent="0.35">
      <c r="A50" s="5" t="s">
        <v>322</v>
      </c>
      <c r="B50" s="135">
        <v>23200</v>
      </c>
      <c r="C50" s="135">
        <v>2710</v>
      </c>
      <c r="D50" s="135">
        <v>2190</v>
      </c>
      <c r="E50" s="135">
        <v>20500</v>
      </c>
      <c r="F50" s="135">
        <v>2390</v>
      </c>
      <c r="G50" s="135">
        <v>1930</v>
      </c>
      <c r="H50" s="135">
        <v>2700</v>
      </c>
      <c r="I50" s="5">
        <v>320</v>
      </c>
      <c r="J50" s="127">
        <v>260</v>
      </c>
    </row>
    <row r="51" spans="1:10" x14ac:dyDescent="0.35">
      <c r="A51" s="5" t="s">
        <v>323</v>
      </c>
      <c r="B51" s="135">
        <v>65600</v>
      </c>
      <c r="C51" s="135">
        <v>1610</v>
      </c>
      <c r="D51" s="135">
        <v>1260</v>
      </c>
      <c r="E51" s="135">
        <v>35800</v>
      </c>
      <c r="F51" s="5">
        <v>880</v>
      </c>
      <c r="G51" s="5">
        <v>690</v>
      </c>
      <c r="H51" s="135">
        <v>29700</v>
      </c>
      <c r="I51" s="5">
        <v>730</v>
      </c>
      <c r="J51" s="127">
        <v>570</v>
      </c>
    </row>
    <row r="52" spans="1:10" x14ac:dyDescent="0.35">
      <c r="A52" s="5" t="s">
        <v>324</v>
      </c>
      <c r="B52" s="135">
        <v>14700</v>
      </c>
      <c r="C52" s="135">
        <v>2180</v>
      </c>
      <c r="D52" s="135">
        <v>1650</v>
      </c>
      <c r="E52" s="135">
        <v>8900</v>
      </c>
      <c r="F52" s="135">
        <v>1320</v>
      </c>
      <c r="G52" s="135">
        <v>1000</v>
      </c>
      <c r="H52" s="135">
        <v>5800</v>
      </c>
      <c r="I52" s="5">
        <v>860</v>
      </c>
      <c r="J52" s="127">
        <v>650</v>
      </c>
    </row>
    <row r="53" spans="1:10" x14ac:dyDescent="0.35">
      <c r="A53" s="5" t="s">
        <v>278</v>
      </c>
      <c r="B53" s="135">
        <v>124100</v>
      </c>
      <c r="C53" s="135">
        <v>2320</v>
      </c>
      <c r="D53" s="135">
        <v>1810</v>
      </c>
      <c r="E53" s="135">
        <v>73500</v>
      </c>
      <c r="F53" s="135">
        <v>1370</v>
      </c>
      <c r="G53" s="135">
        <v>1070</v>
      </c>
      <c r="H53" s="135">
        <v>50500</v>
      </c>
      <c r="I53" s="5">
        <v>940</v>
      </c>
      <c r="J53" s="127">
        <v>740</v>
      </c>
    </row>
    <row r="54" spans="1:10" x14ac:dyDescent="0.35">
      <c r="A54" s="5" t="s">
        <v>279</v>
      </c>
      <c r="B54" s="135">
        <v>689300</v>
      </c>
      <c r="C54" s="135">
        <v>3170</v>
      </c>
      <c r="D54" s="135">
        <v>2360</v>
      </c>
      <c r="E54" s="135">
        <v>474100</v>
      </c>
      <c r="F54" s="135">
        <v>2180</v>
      </c>
      <c r="G54" s="135">
        <v>1620</v>
      </c>
      <c r="H54" s="135">
        <v>215100</v>
      </c>
      <c r="I54" s="5">
        <v>990</v>
      </c>
      <c r="J54" s="127">
        <v>740</v>
      </c>
    </row>
    <row r="55" spans="1:10" x14ac:dyDescent="0.35">
      <c r="A55" s="5" t="s">
        <v>291</v>
      </c>
      <c r="B55" s="135">
        <v>28400</v>
      </c>
      <c r="C55" s="135">
        <v>1240</v>
      </c>
      <c r="D55" s="5">
        <v>880</v>
      </c>
      <c r="E55" s="135">
        <v>15900</v>
      </c>
      <c r="F55" s="5">
        <v>690</v>
      </c>
      <c r="G55" s="5">
        <v>490</v>
      </c>
      <c r="H55" s="135">
        <v>12500</v>
      </c>
      <c r="I55" s="5">
        <v>540</v>
      </c>
      <c r="J55" s="127">
        <v>390</v>
      </c>
    </row>
    <row r="56" spans="1:10" x14ac:dyDescent="0.35">
      <c r="A56" s="5" t="s">
        <v>325</v>
      </c>
      <c r="B56" s="135">
        <v>6500</v>
      </c>
      <c r="C56" s="135">
        <v>1260</v>
      </c>
      <c r="D56" s="135">
        <v>1030</v>
      </c>
      <c r="E56" s="135">
        <v>4800</v>
      </c>
      <c r="F56" s="5">
        <v>950</v>
      </c>
      <c r="G56" s="5">
        <v>780</v>
      </c>
      <c r="H56" s="135">
        <v>1600</v>
      </c>
      <c r="I56" s="5">
        <v>320</v>
      </c>
      <c r="J56" s="127">
        <v>260</v>
      </c>
    </row>
    <row r="57" spans="1:10" x14ac:dyDescent="0.35">
      <c r="A57" s="5" t="s">
        <v>280</v>
      </c>
      <c r="B57" s="135">
        <v>125200</v>
      </c>
      <c r="C57" s="135">
        <v>1860</v>
      </c>
      <c r="D57" s="135">
        <v>1460</v>
      </c>
      <c r="E57" s="135">
        <v>67400</v>
      </c>
      <c r="F57" s="135">
        <v>1000</v>
      </c>
      <c r="G57" s="5">
        <v>790</v>
      </c>
      <c r="H57" s="135">
        <v>57700</v>
      </c>
      <c r="I57" s="5">
        <v>860</v>
      </c>
      <c r="J57" s="127">
        <v>670</v>
      </c>
    </row>
    <row r="58" spans="1:10" x14ac:dyDescent="0.35">
      <c r="A58" s="5" t="s">
        <v>292</v>
      </c>
      <c r="B58" s="135">
        <v>124900</v>
      </c>
      <c r="C58" s="135">
        <v>2080</v>
      </c>
      <c r="D58" s="135">
        <v>1630</v>
      </c>
      <c r="E58" s="135">
        <v>94200</v>
      </c>
      <c r="F58" s="135">
        <v>1570</v>
      </c>
      <c r="G58" s="135">
        <v>1230</v>
      </c>
      <c r="H58" s="135">
        <v>30800</v>
      </c>
      <c r="I58" s="5">
        <v>510</v>
      </c>
      <c r="J58" s="127">
        <v>400</v>
      </c>
    </row>
    <row r="59" spans="1:10" x14ac:dyDescent="0.35">
      <c r="A59" s="5" t="s">
        <v>326</v>
      </c>
      <c r="B59" s="135">
        <v>22200</v>
      </c>
      <c r="C59" s="135">
        <v>1550</v>
      </c>
      <c r="D59" s="135">
        <v>1240</v>
      </c>
      <c r="E59" s="135">
        <v>11200</v>
      </c>
      <c r="F59" s="5">
        <v>780</v>
      </c>
      <c r="G59" s="5">
        <v>620</v>
      </c>
      <c r="H59" s="135">
        <v>11000</v>
      </c>
      <c r="I59" s="5">
        <v>770</v>
      </c>
      <c r="J59" s="127">
        <v>620</v>
      </c>
    </row>
    <row r="60" spans="1:10" x14ac:dyDescent="0.35">
      <c r="A60" s="5" t="s">
        <v>265</v>
      </c>
      <c r="B60" s="135">
        <v>101200</v>
      </c>
      <c r="C60" s="135">
        <v>2210</v>
      </c>
      <c r="D60" s="135">
        <v>1730</v>
      </c>
      <c r="E60" s="135">
        <v>65000</v>
      </c>
      <c r="F60" s="135">
        <v>1420</v>
      </c>
      <c r="G60" s="135">
        <v>1110</v>
      </c>
      <c r="H60" s="135">
        <v>36200</v>
      </c>
      <c r="I60" s="5">
        <v>790</v>
      </c>
      <c r="J60" s="127">
        <v>620</v>
      </c>
    </row>
    <row r="61" spans="1:10" x14ac:dyDescent="0.35">
      <c r="A61" s="5" t="s">
        <v>293</v>
      </c>
      <c r="B61" s="135">
        <v>10500</v>
      </c>
      <c r="C61" s="135">
        <v>2340</v>
      </c>
      <c r="D61" s="135">
        <v>1810</v>
      </c>
      <c r="E61" s="135">
        <v>6500</v>
      </c>
      <c r="F61" s="135">
        <v>1460</v>
      </c>
      <c r="G61" s="135">
        <v>1120</v>
      </c>
      <c r="H61" s="135">
        <v>4000</v>
      </c>
      <c r="I61" s="5">
        <v>890</v>
      </c>
      <c r="J61" s="127">
        <v>680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469D3583C8CA4C9B47E4955851D681" ma:contentTypeVersion="11" ma:contentTypeDescription="Create a new document." ma:contentTypeScope="" ma:versionID="cb7ee2f5c35a7ed8943d2afdf7c822cb">
  <xsd:schema xmlns:xsd="http://www.w3.org/2001/XMLSchema" xmlns:xs="http://www.w3.org/2001/XMLSchema" xmlns:p="http://schemas.microsoft.com/office/2006/metadata/properties" xmlns:ns2="ac58f95b-d7f0-4395-82b0-1a765e6366cc" xmlns:ns3="de5bd894-3ed4-452f-9059-443805aeec4d" targetNamespace="http://schemas.microsoft.com/office/2006/metadata/properties" ma:root="true" ma:fieldsID="a3042a128f29d33923d8bfa287b35b8f" ns2:_="" ns3:_="">
    <xsd:import namespace="ac58f95b-d7f0-4395-82b0-1a765e6366cc"/>
    <xsd:import namespace="de5bd894-3ed4-452f-9059-443805aeec4d"/>
    <xsd:element name="properties">
      <xsd:complexType>
        <xsd:sequence>
          <xsd:element name="documentManagement">
            <xsd:complexType>
              <xsd:all>
                <xsd:element ref="ns2:SharedWithDetails" minOccurs="0"/>
                <xsd:element ref="ns2:SharedWithUsers"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8f95b-d7f0-4395-82b0-1a765e6366cc"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5bd894-3ed4-452f-9059-443805aeec4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4322CB-5C43-49D6-95F1-8A14A2FBC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8f95b-d7f0-4395-82b0-1a765e6366cc"/>
    <ds:schemaRef ds:uri="de5bd894-3ed4-452f-9059-443805aee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16EF8-E66F-45CD-822D-EC8125CE748F}">
  <ds:schemaRefs>
    <ds:schemaRef ds:uri="http://schemas.microsoft.com/sharepoint/v3/contenttype/forms"/>
  </ds:schemaRefs>
</ds:datastoreItem>
</file>

<file path=customXml/itemProps3.xml><?xml version="1.0" encoding="utf-8"?>
<ds:datastoreItem xmlns:ds="http://schemas.openxmlformats.org/officeDocument/2006/customXml" ds:itemID="{89F3240E-E263-4A2A-BDC2-4659F0EBA4F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 me</vt:lpstr>
      <vt:lpstr>Comptroller HeadCount</vt:lpstr>
      <vt:lpstr>HOC 2019 COMPUTATIONS</vt:lpstr>
      <vt:lpstr>Regression on Salary and Size</vt:lpstr>
      <vt:lpstr>Regression (only used in note)</vt:lpstr>
      <vt:lpstr>Wage Levels</vt:lpstr>
      <vt:lpstr>DOC Table</vt:lpstr>
      <vt:lpstr>National Jail Staffing</vt:lpstr>
      <vt:lpstr>National Incarceration Rates</vt:lpstr>
      <vt:lpstr>National Data for scatter</vt:lpstr>
      <vt:lpstr>'DOC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Forman</dc:creator>
  <cp:keywords/>
  <dc:description/>
  <cp:lastModifiedBy>Brisson, Alicia (SEN)</cp:lastModifiedBy>
  <cp:revision/>
  <dcterms:created xsi:type="dcterms:W3CDTF">2021-11-05T19:11:54Z</dcterms:created>
  <dcterms:modified xsi:type="dcterms:W3CDTF">2022-01-26T22:55:50Z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0x010100CC469D3583C8CA4C9B47E4955851D681</vt:lpwstr>
  </property>
  <property fmtid="{D5CDD505-2E9C-101B-9397-08002B2CF9AE}" pid="3" name="WorkbookGuid">
    <vt:lpwstr>9d9b324f-9192-4e16-a757-82260739a442</vt:lpwstr>
  </property>
</Properties>
</file>